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quan\Dropbox\Jiquan\BioPhysioBook\Chapter1\"/>
    </mc:Choice>
  </mc:AlternateContent>
  <bookViews>
    <workbookView xWindow="0" yWindow="0" windowWidth="14025" windowHeight="11250"/>
  </bookViews>
  <sheets>
    <sheet name="Ta&amp;h_09222016" sheetId="1" r:id="rId1"/>
  </sheets>
  <calcPr calcId="162913"/>
</workbook>
</file>

<file path=xl/calcChain.xml><?xml version="1.0" encoding="utf-8"?>
<calcChain xmlns="http://schemas.openxmlformats.org/spreadsheetml/2006/main">
  <c r="D14" i="1" l="1"/>
  <c r="D13" i="1"/>
  <c r="D12" i="1"/>
  <c r="E14" i="1"/>
  <c r="E13" i="1"/>
  <c r="E12" i="1"/>
  <c r="D16" i="1" l="1"/>
  <c r="E16" i="1"/>
  <c r="E15" i="1"/>
  <c r="D15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4" i="1" l="1"/>
  <c r="C3" i="1"/>
  <c r="C5" i="1"/>
  <c r="G65" i="1" l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F14" i="1" l="1"/>
  <c r="F13" i="1"/>
  <c r="F12" i="1"/>
  <c r="G14" i="1"/>
  <c r="G13" i="1"/>
  <c r="G12" i="1"/>
  <c r="H22" i="1"/>
  <c r="I22" i="1" s="1"/>
  <c r="J22" i="1" s="1"/>
  <c r="L22" i="1" s="1"/>
  <c r="H21" i="1"/>
  <c r="I21" i="1" s="1"/>
  <c r="J21" i="1" s="1"/>
  <c r="L21" i="1" s="1"/>
  <c r="H18" i="1"/>
  <c r="H27" i="1"/>
  <c r="I27" i="1" s="1"/>
  <c r="J27" i="1" s="1"/>
  <c r="M27" i="1" s="1"/>
  <c r="H23" i="1"/>
  <c r="I23" i="1" s="1"/>
  <c r="J23" i="1" s="1"/>
  <c r="L23" i="1" s="1"/>
  <c r="H34" i="1"/>
  <c r="I34" i="1" s="1"/>
  <c r="J34" i="1" s="1"/>
  <c r="K34" i="1" s="1"/>
  <c r="H38" i="1"/>
  <c r="I38" i="1" s="1"/>
  <c r="J38" i="1" s="1"/>
  <c r="H42" i="1"/>
  <c r="I42" i="1" s="1"/>
  <c r="J42" i="1" s="1"/>
  <c r="K42" i="1" s="1"/>
  <c r="H46" i="1"/>
  <c r="I46" i="1" s="1"/>
  <c r="J46" i="1" s="1"/>
  <c r="H50" i="1"/>
  <c r="I50" i="1" s="1"/>
  <c r="J50" i="1" s="1"/>
  <c r="K50" i="1" s="1"/>
  <c r="H62" i="1"/>
  <c r="I62" i="1" s="1"/>
  <c r="J62" i="1" s="1"/>
  <c r="H28" i="1"/>
  <c r="I28" i="1" s="1"/>
  <c r="J28" i="1" s="1"/>
  <c r="K28" i="1" s="1"/>
  <c r="H20" i="1"/>
  <c r="I20" i="1" s="1"/>
  <c r="J20" i="1" s="1"/>
  <c r="H31" i="1"/>
  <c r="I31" i="1" s="1"/>
  <c r="J31" i="1" s="1"/>
  <c r="H35" i="1"/>
  <c r="I35" i="1" s="1"/>
  <c r="J35" i="1" s="1"/>
  <c r="H39" i="1"/>
  <c r="I39" i="1" s="1"/>
  <c r="J39" i="1" s="1"/>
  <c r="H43" i="1"/>
  <c r="I43" i="1" s="1"/>
  <c r="J43" i="1" s="1"/>
  <c r="K43" i="1" s="1"/>
  <c r="H47" i="1"/>
  <c r="I47" i="1" s="1"/>
  <c r="J47" i="1" s="1"/>
  <c r="H51" i="1"/>
  <c r="I51" i="1" s="1"/>
  <c r="J51" i="1" s="1"/>
  <c r="H55" i="1"/>
  <c r="I55" i="1" s="1"/>
  <c r="J55" i="1" s="1"/>
  <c r="K55" i="1" s="1"/>
  <c r="H59" i="1"/>
  <c r="I59" i="1" s="1"/>
  <c r="J59" i="1" s="1"/>
  <c r="K59" i="1" s="1"/>
  <c r="H63" i="1"/>
  <c r="I63" i="1" s="1"/>
  <c r="J63" i="1" s="1"/>
  <c r="H25" i="1"/>
  <c r="I25" i="1" s="1"/>
  <c r="J25" i="1" s="1"/>
  <c r="H30" i="1"/>
  <c r="I30" i="1" s="1"/>
  <c r="J30" i="1" s="1"/>
  <c r="H54" i="1"/>
  <c r="I54" i="1" s="1"/>
  <c r="J54" i="1" s="1"/>
  <c r="K54" i="1" s="1"/>
  <c r="H36" i="1"/>
  <c r="I36" i="1" s="1"/>
  <c r="J36" i="1" s="1"/>
  <c r="H60" i="1"/>
  <c r="I60" i="1" s="1"/>
  <c r="J60" i="1" s="1"/>
  <c r="H29" i="1"/>
  <c r="I29" i="1" s="1"/>
  <c r="J29" i="1" s="1"/>
  <c r="K29" i="1" s="1"/>
  <c r="H26" i="1"/>
  <c r="I26" i="1" s="1"/>
  <c r="J26" i="1" s="1"/>
  <c r="K26" i="1" s="1"/>
  <c r="H58" i="1"/>
  <c r="I58" i="1" s="1"/>
  <c r="J58" i="1" s="1"/>
  <c r="H32" i="1"/>
  <c r="I32" i="1" s="1"/>
  <c r="J32" i="1" s="1"/>
  <c r="K32" i="1" s="1"/>
  <c r="H40" i="1"/>
  <c r="I40" i="1" s="1"/>
  <c r="J40" i="1" s="1"/>
  <c r="H44" i="1"/>
  <c r="I44" i="1" s="1"/>
  <c r="J44" i="1" s="1"/>
  <c r="H48" i="1"/>
  <c r="I48" i="1" s="1"/>
  <c r="J48" i="1" s="1"/>
  <c r="H52" i="1"/>
  <c r="I52" i="1" s="1"/>
  <c r="J52" i="1" s="1"/>
  <c r="K52" i="1" s="1"/>
  <c r="H56" i="1"/>
  <c r="I56" i="1" s="1"/>
  <c r="J56" i="1" s="1"/>
  <c r="H64" i="1"/>
  <c r="I64" i="1" s="1"/>
  <c r="J64" i="1" s="1"/>
  <c r="K64" i="1" s="1"/>
  <c r="H19" i="1"/>
  <c r="I19" i="1" s="1"/>
  <c r="J19" i="1" s="1"/>
  <c r="H24" i="1"/>
  <c r="I24" i="1" s="1"/>
  <c r="J24" i="1" s="1"/>
  <c r="H33" i="1"/>
  <c r="I33" i="1" s="1"/>
  <c r="J33" i="1" s="1"/>
  <c r="K33" i="1" s="1"/>
  <c r="H37" i="1"/>
  <c r="I37" i="1" s="1"/>
  <c r="J37" i="1" s="1"/>
  <c r="H41" i="1"/>
  <c r="I41" i="1" s="1"/>
  <c r="J41" i="1" s="1"/>
  <c r="K41" i="1" s="1"/>
  <c r="H45" i="1"/>
  <c r="I45" i="1" s="1"/>
  <c r="J45" i="1" s="1"/>
  <c r="H49" i="1"/>
  <c r="I49" i="1" s="1"/>
  <c r="J49" i="1" s="1"/>
  <c r="K49" i="1" s="1"/>
  <c r="H53" i="1"/>
  <c r="I53" i="1" s="1"/>
  <c r="J53" i="1" s="1"/>
  <c r="K53" i="1" s="1"/>
  <c r="H57" i="1"/>
  <c r="I57" i="1" s="1"/>
  <c r="J57" i="1" s="1"/>
  <c r="H61" i="1"/>
  <c r="I61" i="1" s="1"/>
  <c r="J61" i="1" s="1"/>
  <c r="H65" i="1"/>
  <c r="I65" i="1" s="1"/>
  <c r="J65" i="1" s="1"/>
  <c r="K65" i="1" s="1"/>
  <c r="M21" i="1" l="1"/>
  <c r="M22" i="1"/>
  <c r="G16" i="1"/>
  <c r="G15" i="1"/>
  <c r="I18" i="1"/>
  <c r="H14" i="1"/>
  <c r="H13" i="1"/>
  <c r="H12" i="1"/>
  <c r="F16" i="1"/>
  <c r="F15" i="1"/>
  <c r="K21" i="1"/>
  <c r="K22" i="1"/>
  <c r="K27" i="1"/>
  <c r="L27" i="1"/>
  <c r="K23" i="1"/>
  <c r="M23" i="1"/>
  <c r="M61" i="1"/>
  <c r="L61" i="1"/>
  <c r="M24" i="1"/>
  <c r="L24" i="1"/>
  <c r="M30" i="1"/>
  <c r="L30" i="1"/>
  <c r="M20" i="1"/>
  <c r="L20" i="1"/>
  <c r="M48" i="1"/>
  <c r="L48" i="1"/>
  <c r="M60" i="1"/>
  <c r="L60" i="1"/>
  <c r="K30" i="1"/>
  <c r="M39" i="1"/>
  <c r="L39" i="1"/>
  <c r="M57" i="1"/>
  <c r="L57" i="1"/>
  <c r="M19" i="1"/>
  <c r="L19" i="1"/>
  <c r="K48" i="1"/>
  <c r="K60" i="1"/>
  <c r="M44" i="1"/>
  <c r="L44" i="1"/>
  <c r="M36" i="1"/>
  <c r="L36" i="1"/>
  <c r="M51" i="1"/>
  <c r="L51" i="1"/>
  <c r="M35" i="1"/>
  <c r="L35" i="1"/>
  <c r="K20" i="1"/>
  <c r="M37" i="1"/>
  <c r="L37" i="1"/>
  <c r="K44" i="1"/>
  <c r="M26" i="1"/>
  <c r="L26" i="1"/>
  <c r="K51" i="1"/>
  <c r="K35" i="1"/>
  <c r="M62" i="1"/>
  <c r="L62" i="1"/>
  <c r="M38" i="1"/>
  <c r="L38" i="1"/>
  <c r="K37" i="1"/>
  <c r="M56" i="1"/>
  <c r="L56" i="1"/>
  <c r="M40" i="1"/>
  <c r="L40" i="1"/>
  <c r="K19" i="1"/>
  <c r="M63" i="1"/>
  <c r="L63" i="1"/>
  <c r="M47" i="1"/>
  <c r="L47" i="1"/>
  <c r="M31" i="1"/>
  <c r="L31" i="1"/>
  <c r="K62" i="1"/>
  <c r="K38" i="1"/>
  <c r="M65" i="1"/>
  <c r="L65" i="1"/>
  <c r="M49" i="1"/>
  <c r="L49" i="1"/>
  <c r="M33" i="1"/>
  <c r="L33" i="1"/>
  <c r="K56" i="1"/>
  <c r="K40" i="1"/>
  <c r="M29" i="1"/>
  <c r="L29" i="1"/>
  <c r="M54" i="1"/>
  <c r="L54" i="1"/>
  <c r="K63" i="1"/>
  <c r="K47" i="1"/>
  <c r="K31" i="1"/>
  <c r="M50" i="1"/>
  <c r="L50" i="1"/>
  <c r="M34" i="1"/>
  <c r="L34" i="1"/>
  <c r="M45" i="1"/>
  <c r="L45" i="1"/>
  <c r="K24" i="1"/>
  <c r="M46" i="1"/>
  <c r="L46" i="1"/>
  <c r="K61" i="1"/>
  <c r="K45" i="1"/>
  <c r="M55" i="1"/>
  <c r="L55" i="1"/>
  <c r="M28" i="1"/>
  <c r="L28" i="1"/>
  <c r="K46" i="1"/>
  <c r="M41" i="1"/>
  <c r="L41" i="1"/>
  <c r="M58" i="1"/>
  <c r="L58" i="1"/>
  <c r="K39" i="1"/>
  <c r="M42" i="1"/>
  <c r="L42" i="1"/>
  <c r="K57" i="1"/>
  <c r="M64" i="1"/>
  <c r="L64" i="1"/>
  <c r="K58" i="1"/>
  <c r="M25" i="1"/>
  <c r="L25" i="1"/>
  <c r="M53" i="1"/>
  <c r="L53" i="1"/>
  <c r="K36" i="1"/>
  <c r="M52" i="1"/>
  <c r="L52" i="1"/>
  <c r="M32" i="1"/>
  <c r="L32" i="1"/>
  <c r="M59" i="1"/>
  <c r="L59" i="1"/>
  <c r="M43" i="1"/>
  <c r="L43" i="1"/>
  <c r="K25" i="1"/>
  <c r="H16" i="1" l="1"/>
  <c r="H15" i="1"/>
  <c r="J18" i="1"/>
  <c r="I14" i="1"/>
  <c r="I13" i="1"/>
  <c r="I12" i="1"/>
  <c r="I16" i="1" l="1"/>
  <c r="I15" i="1"/>
  <c r="J14" i="1"/>
  <c r="J13" i="1"/>
  <c r="J12" i="1"/>
  <c r="M18" i="1"/>
  <c r="L18" i="1"/>
  <c r="K18" i="1"/>
  <c r="K14" i="1" l="1"/>
  <c r="K13" i="1"/>
  <c r="K12" i="1"/>
  <c r="L14" i="1"/>
  <c r="L13" i="1"/>
  <c r="L12" i="1"/>
  <c r="M14" i="1"/>
  <c r="M13" i="1"/>
  <c r="M12" i="1"/>
  <c r="J16" i="1"/>
  <c r="J15" i="1"/>
  <c r="M16" i="1" l="1"/>
  <c r="M15" i="1"/>
  <c r="L16" i="1"/>
  <c r="L15" i="1"/>
  <c r="K16" i="1"/>
  <c r="K15" i="1"/>
</calcChain>
</file>

<file path=xl/sharedStrings.xml><?xml version="1.0" encoding="utf-8"?>
<sst xmlns="http://schemas.openxmlformats.org/spreadsheetml/2006/main" count="25" uniqueCount="25">
  <si>
    <t>Air temperature (Ta) and relative Humidity (h) at a switchgrass site, Kellogg Biological Station, MSU</t>
  </si>
  <si>
    <t>Date</t>
  </si>
  <si>
    <t>Time</t>
  </si>
  <si>
    <t>Mean</t>
  </si>
  <si>
    <t>Min</t>
  </si>
  <si>
    <t>Max</t>
  </si>
  <si>
    <t>Range</t>
  </si>
  <si>
    <t>(Max+Min)/2</t>
  </si>
  <si>
    <t>VPD (kPa)</t>
  </si>
  <si>
    <r>
      <t>e</t>
    </r>
    <r>
      <rPr>
        <b/>
        <vertAlign val="subscript"/>
        <sz val="11"/>
        <color rgb="FF0000FF"/>
        <rFont val="Calibri"/>
        <family val="2"/>
        <scheme val="minor"/>
      </rPr>
      <t>a</t>
    </r>
    <r>
      <rPr>
        <b/>
        <sz val="11"/>
        <color rgb="FF0000FF"/>
        <rFont val="Calibri"/>
        <family val="2"/>
        <scheme val="minor"/>
      </rPr>
      <t xml:space="preserve"> (kPa)</t>
    </r>
  </si>
  <si>
    <r>
      <t>e</t>
    </r>
    <r>
      <rPr>
        <b/>
        <vertAlign val="subscript"/>
        <sz val="11"/>
        <color rgb="FF0000FF"/>
        <rFont val="Calibri"/>
        <family val="2"/>
        <scheme val="minor"/>
      </rPr>
      <t>s</t>
    </r>
    <r>
      <rPr>
        <b/>
        <sz val="11"/>
        <color rgb="FF0000FF"/>
        <rFont val="Calibri"/>
        <family val="2"/>
        <scheme val="minor"/>
      </rPr>
      <t xml:space="preserve"> (kPa)</t>
    </r>
  </si>
  <si>
    <r>
      <t>T</t>
    </r>
    <r>
      <rPr>
        <b/>
        <vertAlign val="subscript"/>
        <sz val="11"/>
        <color rgb="FF0000FF"/>
        <rFont val="Calibri"/>
        <family val="2"/>
        <scheme val="minor"/>
      </rPr>
      <t>a</t>
    </r>
    <r>
      <rPr>
        <b/>
        <sz val="11"/>
        <color rgb="FF0000FF"/>
        <rFont val="Calibri"/>
        <family val="2"/>
        <scheme val="minor"/>
      </rPr>
      <t xml:space="preserve"> (</t>
    </r>
    <r>
      <rPr>
        <b/>
        <vertAlign val="superscript"/>
        <sz val="11"/>
        <color rgb="FF0000FF"/>
        <rFont val="Calibri"/>
        <family val="2"/>
        <scheme val="minor"/>
      </rPr>
      <t>o</t>
    </r>
    <r>
      <rPr>
        <b/>
        <sz val="11"/>
        <color rgb="FF0000FF"/>
        <rFont val="Calibri"/>
        <family val="2"/>
        <scheme val="minor"/>
      </rPr>
      <t>K)</t>
    </r>
  </si>
  <si>
    <r>
      <t>T</t>
    </r>
    <r>
      <rPr>
        <vertAlign val="subscript"/>
        <sz val="11"/>
        <color theme="1"/>
        <rFont val="Calibri"/>
        <family val="2"/>
        <scheme val="minor"/>
      </rPr>
      <t xml:space="preserve">a </t>
    </r>
    <r>
      <rPr>
        <sz val="11"/>
        <color theme="1"/>
        <rFont val="Calibri"/>
        <family val="2"/>
        <scheme val="minor"/>
      </rPr>
      <t>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C)</t>
    </r>
  </si>
  <si>
    <t>h (%)</t>
  </si>
  <si>
    <t>Elevation (m)</t>
  </si>
  <si>
    <t>Latitude (degree)</t>
  </si>
  <si>
    <t>Longitude (degree)</t>
  </si>
  <si>
    <r>
      <t>42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28'8.88"</t>
    </r>
  </si>
  <si>
    <r>
      <t>85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30'18.31"</t>
    </r>
  </si>
  <si>
    <t>Sun rise (hour)</t>
  </si>
  <si>
    <t>Sunset (hour)</t>
  </si>
  <si>
    <r>
      <t>E</t>
    </r>
    <r>
      <rPr>
        <b/>
        <vertAlign val="subscript"/>
        <sz val="11"/>
        <color rgb="FF0000FF"/>
        <rFont val="Calibri"/>
        <family val="2"/>
        <scheme val="minor"/>
      </rPr>
      <t>s</t>
    </r>
    <r>
      <rPr>
        <b/>
        <sz val="11"/>
        <color rgb="FF0000FF"/>
        <rFont val="Calibri"/>
        <family val="2"/>
        <scheme val="minor"/>
      </rPr>
      <t xml:space="preserve"> (mol m</t>
    </r>
    <r>
      <rPr>
        <b/>
        <vertAlign val="superscript"/>
        <sz val="11"/>
        <color rgb="FF0000FF"/>
        <rFont val="Calibri"/>
        <family val="2"/>
        <scheme val="minor"/>
      </rPr>
      <t>-2</t>
    </r>
    <r>
      <rPr>
        <b/>
        <sz val="11"/>
        <color rgb="FF0000FF"/>
        <rFont val="Calibri"/>
        <family val="2"/>
        <scheme val="minor"/>
      </rPr>
      <t xml:space="preserve"> s</t>
    </r>
    <r>
      <rPr>
        <b/>
        <vertAlign val="superscript"/>
        <sz val="11"/>
        <color rgb="FF0000FF"/>
        <rFont val="Calibri"/>
        <family val="2"/>
        <scheme val="minor"/>
      </rPr>
      <t>-1</t>
    </r>
    <r>
      <rPr>
        <b/>
        <sz val="11"/>
        <color rgb="FF0000FF"/>
        <rFont val="Calibri"/>
        <family val="2"/>
        <scheme val="minor"/>
      </rPr>
      <t>)</t>
    </r>
  </si>
  <si>
    <r>
      <t>E</t>
    </r>
    <r>
      <rPr>
        <b/>
        <vertAlign val="subscript"/>
        <sz val="11"/>
        <color rgb="FF0000FF"/>
        <rFont val="Calibri"/>
        <family val="2"/>
        <scheme val="minor"/>
      </rPr>
      <t>a</t>
    </r>
    <r>
      <rPr>
        <b/>
        <sz val="11"/>
        <color rgb="FF0000FF"/>
        <rFont val="Calibri"/>
        <family val="2"/>
        <scheme val="minor"/>
      </rPr>
      <t xml:space="preserve"> (mol m</t>
    </r>
    <r>
      <rPr>
        <b/>
        <vertAlign val="superscript"/>
        <sz val="11"/>
        <color rgb="FF0000FF"/>
        <rFont val="Calibri"/>
        <family val="2"/>
        <scheme val="minor"/>
      </rPr>
      <t>-2</t>
    </r>
    <r>
      <rPr>
        <b/>
        <sz val="11"/>
        <color rgb="FF0000FF"/>
        <rFont val="Calibri"/>
        <family val="2"/>
        <scheme val="minor"/>
      </rPr>
      <t xml:space="preserve"> s</t>
    </r>
    <r>
      <rPr>
        <b/>
        <vertAlign val="superscript"/>
        <sz val="11"/>
        <color rgb="FF0000FF"/>
        <rFont val="Calibri"/>
        <family val="2"/>
        <scheme val="minor"/>
      </rPr>
      <t>-1</t>
    </r>
    <r>
      <rPr>
        <b/>
        <sz val="11"/>
        <color rgb="FF0000FF"/>
        <rFont val="Calibri"/>
        <family val="2"/>
        <scheme val="minor"/>
      </rPr>
      <t>)</t>
    </r>
  </si>
  <si>
    <r>
      <t>T</t>
    </r>
    <r>
      <rPr>
        <b/>
        <vertAlign val="subscript"/>
        <sz val="11"/>
        <color rgb="FF0000FF"/>
        <rFont val="Calibri"/>
        <family val="2"/>
        <scheme val="minor"/>
      </rPr>
      <t>d</t>
    </r>
    <r>
      <rPr>
        <b/>
        <sz val="11"/>
        <color rgb="FF0000FF"/>
        <rFont val="Calibri"/>
        <family val="2"/>
        <scheme val="minor"/>
      </rPr>
      <t xml:space="preserve"> (</t>
    </r>
    <r>
      <rPr>
        <b/>
        <vertAlign val="superscript"/>
        <sz val="11"/>
        <color rgb="FF0000FF"/>
        <rFont val="Calibri"/>
        <family val="2"/>
        <scheme val="minor"/>
      </rPr>
      <t>o</t>
    </r>
    <r>
      <rPr>
        <b/>
        <sz val="11"/>
        <color rgb="FF0000FF"/>
        <rFont val="Calibri"/>
        <family val="2"/>
        <scheme val="minor"/>
      </rPr>
      <t>C)</t>
    </r>
  </si>
  <si>
    <r>
      <t>T</t>
    </r>
    <r>
      <rPr>
        <b/>
        <vertAlign val="subscript"/>
        <sz val="11"/>
        <color rgb="FF0000FF"/>
        <rFont val="Calibri"/>
        <family val="2"/>
        <scheme val="minor"/>
      </rPr>
      <t>w</t>
    </r>
    <r>
      <rPr>
        <b/>
        <sz val="11"/>
        <color rgb="FF0000FF"/>
        <rFont val="Calibri"/>
        <family val="2"/>
        <scheme val="minor"/>
      </rPr>
      <t xml:space="preserve"> (</t>
    </r>
    <r>
      <rPr>
        <b/>
        <vertAlign val="superscript"/>
        <sz val="11"/>
        <color rgb="FF0000FF"/>
        <rFont val="Calibri"/>
        <family val="2"/>
        <scheme val="minor"/>
      </rPr>
      <t>o</t>
    </r>
    <r>
      <rPr>
        <b/>
        <sz val="11"/>
        <color rgb="FF0000FF"/>
        <rFont val="Calibri"/>
        <family val="2"/>
        <scheme val="minor"/>
      </rPr>
      <t>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</si>
</sst>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rgb="FF0000FF"/>
      <name val="Calibri"/>
      <family val="2"/>
      <scheme val="minor"/>
    </font>
    <font>
      <b/>
      <vertAlign val="subscript"/>
      <sz val="11"/>
      <color rgb="FF0000FF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14" fontId="0" fillId="33" borderId="0" xfId="0" applyNumberFormat="1" applyFill="1"/>
    <xf numFmtId="20" fontId="0" fillId="33" borderId="0" xfId="0" applyNumberFormat="1" applyFill="1"/>
    <xf numFmtId="2" fontId="0" fillId="0" borderId="0" xfId="0" applyNumberFormat="1"/>
    <xf numFmtId="164" fontId="0" fillId="0" borderId="0" xfId="0" applyNumberFormat="1"/>
    <xf numFmtId="0" fontId="18" fillId="0" borderId="0" xfId="0" applyFont="1" applyAlignment="1">
      <alignment horizontal="right"/>
    </xf>
    <xf numFmtId="0" fontId="19" fillId="33" borderId="0" xfId="0" applyFont="1" applyFill="1"/>
    <xf numFmtId="165" fontId="0" fillId="0" borderId="0" xfId="0" applyNumberFormat="1"/>
    <xf numFmtId="0" fontId="16" fillId="33" borderId="0" xfId="0" applyFont="1" applyFill="1"/>
    <xf numFmtId="0" fontId="16" fillId="0" borderId="0" xfId="0" applyFont="1" applyAlignment="1">
      <alignment horizontal="right"/>
    </xf>
    <xf numFmtId="0" fontId="24" fillId="0" borderId="0" xfId="0" applyFont="1"/>
    <xf numFmtId="1" fontId="0" fillId="0" borderId="0" xfId="0" applyNumberFormat="1"/>
    <xf numFmtId="2" fontId="0" fillId="33" borderId="0" xfId="0" applyNumberFormat="1" applyFill="1"/>
    <xf numFmtId="165" fontId="0" fillId="33" borderId="0" xfId="0" applyNumberFormat="1" applyFill="1"/>
    <xf numFmtId="165" fontId="16" fillId="33" borderId="0" xfId="0" applyNumberFormat="1" applyFont="1" applyFill="1"/>
    <xf numFmtId="165" fontId="18" fillId="0" borderId="0" xfId="0" applyNumberFormat="1" applyFont="1" applyFill="1"/>
    <xf numFmtId="165" fontId="19" fillId="0" borderId="0" xfId="0" applyNumberFormat="1" applyFont="1" applyFill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es</c:v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'Ta&amp;h_09222016'!$B$18:$B$65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0.10416666666666667</c:v>
                </c:pt>
                <c:pt idx="6">
                  <c:v>0.125</c:v>
                </c:pt>
                <c:pt idx="7">
                  <c:v>0.14583333333333334</c:v>
                </c:pt>
                <c:pt idx="8">
                  <c:v>0.16666666666666666</c:v>
                </c:pt>
                <c:pt idx="9">
                  <c:v>0.1875</c:v>
                </c:pt>
                <c:pt idx="10">
                  <c:v>0.20833333333333334</c:v>
                </c:pt>
                <c:pt idx="11">
                  <c:v>0.22916666666666666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  <c:pt idx="47">
                  <c:v>0.97916666666666663</c:v>
                </c:pt>
              </c:numCache>
            </c:numRef>
          </c:cat>
          <c:val>
            <c:numRef>
              <c:f>'Ta&amp;h_09222016'!$G$18:$G$65</c:f>
              <c:numCache>
                <c:formatCode>0.0</c:formatCode>
                <c:ptCount val="48"/>
                <c:pt idx="0">
                  <c:v>1.6735464306444925</c:v>
                </c:pt>
                <c:pt idx="1">
                  <c:v>1.6627793501271582</c:v>
                </c:pt>
                <c:pt idx="2">
                  <c:v>1.6843747305719647</c:v>
                </c:pt>
                <c:pt idx="3">
                  <c:v>1.6308424775759809</c:v>
                </c:pt>
                <c:pt idx="4">
                  <c:v>1.6735464306444925</c:v>
                </c:pt>
                <c:pt idx="5">
                  <c:v>1.6952645463913967</c:v>
                </c:pt>
                <c:pt idx="6">
                  <c:v>1.7394449389594218</c:v>
                </c:pt>
                <c:pt idx="7">
                  <c:v>1.6952645463913967</c:v>
                </c:pt>
                <c:pt idx="8">
                  <c:v>1.7394449389594218</c:v>
                </c:pt>
                <c:pt idx="9">
                  <c:v>1.7506468222466933</c:v>
                </c:pt>
                <c:pt idx="10">
                  <c:v>1.8191985327323956</c:v>
                </c:pt>
                <c:pt idx="11">
                  <c:v>1.8900963183856747</c:v>
                </c:pt>
                <c:pt idx="12">
                  <c:v>1.8543499520989373</c:v>
                </c:pt>
                <c:pt idx="13">
                  <c:v>1.79609060114802</c:v>
                </c:pt>
                <c:pt idx="14">
                  <c:v>1.7283060714672631</c:v>
                </c:pt>
                <c:pt idx="15">
                  <c:v>1.8781142319549651</c:v>
                </c:pt>
                <c:pt idx="16">
                  <c:v>2.1985324146013561</c:v>
                </c:pt>
                <c:pt idx="17">
                  <c:v>2.2964276543765911</c:v>
                </c:pt>
                <c:pt idx="18">
                  <c:v>2.5659047425300665</c:v>
                </c:pt>
                <c:pt idx="19">
                  <c:v>2.8112209736892471</c:v>
                </c:pt>
                <c:pt idx="20">
                  <c:v>3.1324884238380264</c:v>
                </c:pt>
                <c:pt idx="21">
                  <c:v>3.2272361164679326</c:v>
                </c:pt>
                <c:pt idx="22">
                  <c:v>3.5059771123834231</c:v>
                </c:pt>
                <c:pt idx="23">
                  <c:v>3.8500739207125716</c:v>
                </c:pt>
                <c:pt idx="24">
                  <c:v>4.0096481406491193</c:v>
                </c:pt>
                <c:pt idx="25">
                  <c:v>4.0562869992298278</c:v>
                </c:pt>
                <c:pt idx="26">
                  <c:v>4.0797832831421026</c:v>
                </c:pt>
                <c:pt idx="27">
                  <c:v>4.127132069306211</c:v>
                </c:pt>
                <c:pt idx="28">
                  <c:v>4.0797832831421026</c:v>
                </c:pt>
                <c:pt idx="29">
                  <c:v>4.2966463381997073</c:v>
                </c:pt>
                <c:pt idx="30">
                  <c:v>4.1509855802654556</c:v>
                </c:pt>
                <c:pt idx="31">
                  <c:v>3.8500739207125716</c:v>
                </c:pt>
                <c:pt idx="32">
                  <c:v>3.8500739207125716</c:v>
                </c:pt>
                <c:pt idx="33">
                  <c:v>3.6960678344691744</c:v>
                </c:pt>
                <c:pt idx="34">
                  <c:v>3.5683694288940786</c:v>
                </c:pt>
                <c:pt idx="35">
                  <c:v>3.4041050678445544</c:v>
                </c:pt>
                <c:pt idx="36">
                  <c:v>3.246483234107544</c:v>
                </c:pt>
                <c:pt idx="37">
                  <c:v>2.9502601265012078</c:v>
                </c:pt>
                <c:pt idx="38">
                  <c:v>2.6455071883707459</c:v>
                </c:pt>
                <c:pt idx="39">
                  <c:v>2.4278930398323486</c:v>
                </c:pt>
                <c:pt idx="40">
                  <c:v>2.3107199739406754</c:v>
                </c:pt>
                <c:pt idx="41">
                  <c:v>2.2540144643010294</c:v>
                </c:pt>
                <c:pt idx="42">
                  <c:v>2.2261219206847218</c:v>
                </c:pt>
                <c:pt idx="43">
                  <c:v>2.1985324146013561</c:v>
                </c:pt>
                <c:pt idx="44">
                  <c:v>2.2122894635159711</c:v>
                </c:pt>
                <c:pt idx="45">
                  <c:v>2.2122894635159711</c:v>
                </c:pt>
                <c:pt idx="46">
                  <c:v>2.1985324146013561</c:v>
                </c:pt>
                <c:pt idx="47">
                  <c:v>2.1985324146013561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C9-43BB-9D22-6FCCF8D9607D}"/>
            </c:ext>
          </c:extLst>
        </c:ser>
        <c:ser>
          <c:idx val="0"/>
          <c:order val="1"/>
          <c:tx>
            <c:v>ea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'Ta&amp;h_09222016'!$B$18:$B$65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0.10416666666666667</c:v>
                </c:pt>
                <c:pt idx="6">
                  <c:v>0.125</c:v>
                </c:pt>
                <c:pt idx="7">
                  <c:v>0.14583333333333334</c:v>
                </c:pt>
                <c:pt idx="8">
                  <c:v>0.16666666666666666</c:v>
                </c:pt>
                <c:pt idx="9">
                  <c:v>0.1875</c:v>
                </c:pt>
                <c:pt idx="10">
                  <c:v>0.20833333333333334</c:v>
                </c:pt>
                <c:pt idx="11">
                  <c:v>0.22916666666666666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  <c:pt idx="47">
                  <c:v>0.97916666666666663</c:v>
                </c:pt>
              </c:numCache>
            </c:numRef>
          </c:cat>
          <c:val>
            <c:numRef>
              <c:f>'Ta&amp;h_09222016'!$J$18:$J$65</c:f>
              <c:numCache>
                <c:formatCode>0.0</c:formatCode>
                <c:ptCount val="48"/>
                <c:pt idx="0">
                  <c:v>1.6233400377251579</c:v>
                </c:pt>
                <c:pt idx="1">
                  <c:v>1.6162215283235981</c:v>
                </c:pt>
                <c:pt idx="2">
                  <c:v>1.6456341117688096</c:v>
                </c:pt>
                <c:pt idx="3">
                  <c:v>1.5868097306814297</c:v>
                </c:pt>
                <c:pt idx="4">
                  <c:v>1.6417490484622468</c:v>
                </c:pt>
                <c:pt idx="5">
                  <c:v>1.661359255463569</c:v>
                </c:pt>
                <c:pt idx="6">
                  <c:v>1.7116138199360713</c:v>
                </c:pt>
                <c:pt idx="7">
                  <c:v>1.6647497845563517</c:v>
                </c:pt>
                <c:pt idx="8">
                  <c:v>1.7133532648750307</c:v>
                </c:pt>
                <c:pt idx="9">
                  <c:v>1.7226364730907462</c:v>
                </c:pt>
                <c:pt idx="10">
                  <c:v>1.7991873488723391</c:v>
                </c:pt>
                <c:pt idx="11">
                  <c:v>1.8674151625650464</c:v>
                </c:pt>
                <c:pt idx="12">
                  <c:v>1.8265347028174534</c:v>
                </c:pt>
                <c:pt idx="13">
                  <c:v>1.7673531515296517</c:v>
                </c:pt>
                <c:pt idx="14">
                  <c:v>1.7041097864667214</c:v>
                </c:pt>
                <c:pt idx="15">
                  <c:v>1.8649674323312799</c:v>
                </c:pt>
                <c:pt idx="16">
                  <c:v>2.1809441552845454</c:v>
                </c:pt>
                <c:pt idx="17">
                  <c:v>2.2619812395609427</c:v>
                </c:pt>
                <c:pt idx="18">
                  <c:v>2.4170822674633232</c:v>
                </c:pt>
                <c:pt idx="19">
                  <c:v>2.2939563145304254</c:v>
                </c:pt>
                <c:pt idx="20">
                  <c:v>2.1614170124482381</c:v>
                </c:pt>
                <c:pt idx="21">
                  <c:v>2.1041579479370922</c:v>
                </c:pt>
                <c:pt idx="22">
                  <c:v>2.1491639698910383</c:v>
                </c:pt>
                <c:pt idx="23">
                  <c:v>2.1059904346297769</c:v>
                </c:pt>
                <c:pt idx="24">
                  <c:v>2.0048240703245597</c:v>
                </c:pt>
                <c:pt idx="25">
                  <c:v>2.0119183516179944</c:v>
                </c:pt>
                <c:pt idx="26">
                  <c:v>1.9950140254564881</c:v>
                </c:pt>
                <c:pt idx="27">
                  <c:v>1.9892776574055939</c:v>
                </c:pt>
                <c:pt idx="28">
                  <c:v>2.0031735920227725</c:v>
                </c:pt>
                <c:pt idx="29">
                  <c:v>1.9807539619100651</c:v>
                </c:pt>
                <c:pt idx="30">
                  <c:v>1.9800201217866222</c:v>
                </c:pt>
                <c:pt idx="31">
                  <c:v>1.9712378474048369</c:v>
                </c:pt>
                <c:pt idx="32">
                  <c:v>1.9866381430876869</c:v>
                </c:pt>
                <c:pt idx="33">
                  <c:v>1.97000415577207</c:v>
                </c:pt>
                <c:pt idx="34">
                  <c:v>1.9875817718940019</c:v>
                </c:pt>
                <c:pt idx="35">
                  <c:v>2.0492712508424216</c:v>
                </c:pt>
                <c:pt idx="36">
                  <c:v>2.2238410153636679</c:v>
                </c:pt>
                <c:pt idx="37">
                  <c:v>2.1654909328518865</c:v>
                </c:pt>
                <c:pt idx="38">
                  <c:v>2.1031782147547431</c:v>
                </c:pt>
                <c:pt idx="39">
                  <c:v>2.027290688260011</c:v>
                </c:pt>
                <c:pt idx="40">
                  <c:v>2.0241906971720316</c:v>
                </c:pt>
                <c:pt idx="41">
                  <c:v>2.0398830901924319</c:v>
                </c:pt>
                <c:pt idx="42">
                  <c:v>2.0435799231885747</c:v>
                </c:pt>
                <c:pt idx="43">
                  <c:v>2.0402380807500586</c:v>
                </c:pt>
                <c:pt idx="44">
                  <c:v>2.0773398062414965</c:v>
                </c:pt>
                <c:pt idx="45">
                  <c:v>2.0928258324861084</c:v>
                </c:pt>
                <c:pt idx="46">
                  <c:v>2.0864072614566873</c:v>
                </c:pt>
                <c:pt idx="47">
                  <c:v>2.0930028587004914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9-43BB-9D22-6FCCF8D96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839216"/>
        <c:axId val="441843808"/>
      </c:lineChart>
      <c:lineChart>
        <c:grouping val="standard"/>
        <c:varyColors val="0"/>
        <c:ser>
          <c:idx val="2"/>
          <c:order val="2"/>
          <c:tx>
            <c:v>VPD</c:v>
          </c:tx>
          <c:spPr>
            <a:ln w="2222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'Ta&amp;h_09222016'!$K$18:$K$65</c:f>
              <c:numCache>
                <c:formatCode>0.0</c:formatCode>
                <c:ptCount val="48"/>
                <c:pt idx="0">
                  <c:v>5.0206392919334597E-2</c:v>
                </c:pt>
                <c:pt idx="1">
                  <c:v>4.6557821803560051E-2</c:v>
                </c:pt>
                <c:pt idx="2">
                  <c:v>3.8740618803155158E-2</c:v>
                </c:pt>
                <c:pt idx="3">
                  <c:v>4.4032746894551167E-2</c:v>
                </c:pt>
                <c:pt idx="4">
                  <c:v>3.1797382182245704E-2</c:v>
                </c:pt>
                <c:pt idx="5">
                  <c:v>3.390529092782768E-2</c:v>
                </c:pt>
                <c:pt idx="6">
                  <c:v>2.7831119023350448E-2</c:v>
                </c:pt>
                <c:pt idx="7">
                  <c:v>3.0514761835044979E-2</c:v>
                </c:pt>
                <c:pt idx="8">
                  <c:v>2.6091674084391059E-2</c:v>
                </c:pt>
                <c:pt idx="9">
                  <c:v>2.8010349155947134E-2</c:v>
                </c:pt>
                <c:pt idx="10">
                  <c:v>2.0011183860056514E-2</c:v>
                </c:pt>
                <c:pt idx="11">
                  <c:v>2.2681155820628351E-2</c:v>
                </c:pt>
                <c:pt idx="12">
                  <c:v>2.7815249281483823E-2</c:v>
                </c:pt>
                <c:pt idx="13">
                  <c:v>2.8737449618368327E-2</c:v>
                </c:pt>
                <c:pt idx="14">
                  <c:v>2.4196285000541717E-2</c:v>
                </c:pt>
                <c:pt idx="15">
                  <c:v>1.3146799623685146E-2</c:v>
                </c:pt>
                <c:pt idx="16">
                  <c:v>1.7588259316810628E-2</c:v>
                </c:pt>
                <c:pt idx="17">
                  <c:v>3.4446414815648474E-2</c:v>
                </c:pt>
                <c:pt idx="18">
                  <c:v>0.14882247506674329</c:v>
                </c:pt>
                <c:pt idx="19">
                  <c:v>0.51726465915882169</c:v>
                </c:pt>
                <c:pt idx="20">
                  <c:v>0.97107141138978825</c:v>
                </c:pt>
                <c:pt idx="21">
                  <c:v>1.1230781685308404</c:v>
                </c:pt>
                <c:pt idx="22">
                  <c:v>1.3568131424923848</c:v>
                </c:pt>
                <c:pt idx="23">
                  <c:v>1.7440834860827947</c:v>
                </c:pt>
                <c:pt idx="24">
                  <c:v>2.0048240703245597</c:v>
                </c:pt>
                <c:pt idx="25">
                  <c:v>2.0443686476118335</c:v>
                </c:pt>
                <c:pt idx="26">
                  <c:v>2.0847692576856147</c:v>
                </c:pt>
                <c:pt idx="27">
                  <c:v>2.1378544119006171</c:v>
                </c:pt>
                <c:pt idx="28">
                  <c:v>2.0766096911193301</c:v>
                </c:pt>
                <c:pt idx="29">
                  <c:v>2.315892376289642</c:v>
                </c:pt>
                <c:pt idx="30">
                  <c:v>2.1709654584788334</c:v>
                </c:pt>
                <c:pt idx="31">
                  <c:v>1.8788360733077347</c:v>
                </c:pt>
                <c:pt idx="32">
                  <c:v>1.8634357776248847</c:v>
                </c:pt>
                <c:pt idx="33">
                  <c:v>1.7260636786971044</c:v>
                </c:pt>
                <c:pt idx="34">
                  <c:v>1.5807876570000767</c:v>
                </c:pt>
                <c:pt idx="35">
                  <c:v>1.3548338170021328</c:v>
                </c:pt>
                <c:pt idx="36">
                  <c:v>1.0226422187438762</c:v>
                </c:pt>
                <c:pt idx="37">
                  <c:v>0.78476919364932129</c:v>
                </c:pt>
                <c:pt idx="38">
                  <c:v>0.54232897361600285</c:v>
                </c:pt>
                <c:pt idx="39">
                  <c:v>0.40060235157233759</c:v>
                </c:pt>
                <c:pt idx="40">
                  <c:v>0.28652927676864381</c:v>
                </c:pt>
                <c:pt idx="41">
                  <c:v>0.21413137410859751</c:v>
                </c:pt>
                <c:pt idx="42">
                  <c:v>0.18254199749614708</c:v>
                </c:pt>
                <c:pt idx="43">
                  <c:v>0.15829433385129743</c:v>
                </c:pt>
                <c:pt idx="44">
                  <c:v>0.13494965727447461</c:v>
                </c:pt>
                <c:pt idx="45">
                  <c:v>0.11946363102986268</c:v>
                </c:pt>
                <c:pt idx="46">
                  <c:v>0.11212515314466875</c:v>
                </c:pt>
                <c:pt idx="47">
                  <c:v>0.10552955590086466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C9-43BB-9D22-6FCCF8D96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473576"/>
        <c:axId val="583472592"/>
      </c:lineChart>
      <c:catAx>
        <c:axId val="441839216"/>
        <c:scaling>
          <c:orientation val="minMax"/>
        </c:scaling>
        <c:delete val="0"/>
        <c:axPos val="b"/>
        <c:numFmt formatCode="h:mm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843808"/>
        <c:crosses val="autoZero"/>
        <c:auto val="1"/>
        <c:lblAlgn val="ctr"/>
        <c:lblOffset val="100"/>
        <c:noMultiLvlLbl val="0"/>
      </c:catAx>
      <c:valAx>
        <c:axId val="441843808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e</a:t>
                </a:r>
                <a:r>
                  <a:rPr lang="en-US" sz="1200" b="1" baseline="-25000"/>
                  <a:t>s</a:t>
                </a:r>
                <a:r>
                  <a:rPr lang="en-US" sz="1200" b="1"/>
                  <a:t> and e</a:t>
                </a:r>
                <a:r>
                  <a:rPr lang="en-US" sz="1200" b="1" baseline="-25000"/>
                  <a:t>a</a:t>
                </a:r>
                <a:r>
                  <a:rPr lang="en-US" sz="1200" b="1"/>
                  <a:t> </a:t>
                </a:r>
                <a:r>
                  <a:rPr lang="en-US" sz="1200" b="1" baseline="0"/>
                  <a:t> (kPa)</a:t>
                </a:r>
                <a:endParaRPr lang="en-US" sz="120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839216"/>
        <c:crosses val="autoZero"/>
        <c:crossBetween val="between"/>
        <c:majorUnit val="1"/>
      </c:valAx>
      <c:valAx>
        <c:axId val="583472592"/>
        <c:scaling>
          <c:orientation val="minMax"/>
          <c:max val="3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VPD</a:t>
                </a:r>
                <a:r>
                  <a:rPr lang="en-US" sz="1200" b="1" baseline="0"/>
                  <a:t> (kPa)</a:t>
                </a:r>
                <a:endParaRPr lang="en-US" sz="120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473576"/>
        <c:crosses val="max"/>
        <c:crossBetween val="between"/>
        <c:majorUnit val="0.8"/>
      </c:valAx>
      <c:catAx>
        <c:axId val="583473576"/>
        <c:scaling>
          <c:orientation val="minMax"/>
        </c:scaling>
        <c:delete val="1"/>
        <c:axPos val="b"/>
        <c:majorTickMark val="out"/>
        <c:minorTickMark val="none"/>
        <c:tickLblPos val="nextTo"/>
        <c:crossAx val="583472592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l"/>
      <c:layout>
        <c:manualLayout>
          <c:xMode val="edge"/>
          <c:yMode val="edge"/>
          <c:x val="0.17486338797814208"/>
          <c:y val="0.19869717847769028"/>
          <c:w val="0.13647854127523676"/>
          <c:h val="0.2411958661417322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Td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'Ta&amp;h_09222016'!$B$18:$B$65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0.10416666666666667</c:v>
                </c:pt>
                <c:pt idx="6">
                  <c:v>0.125</c:v>
                </c:pt>
                <c:pt idx="7">
                  <c:v>0.14583333333333334</c:v>
                </c:pt>
                <c:pt idx="8">
                  <c:v>0.16666666666666666</c:v>
                </c:pt>
                <c:pt idx="9">
                  <c:v>0.1875</c:v>
                </c:pt>
                <c:pt idx="10">
                  <c:v>0.20833333333333334</c:v>
                </c:pt>
                <c:pt idx="11">
                  <c:v>0.22916666666666666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  <c:pt idx="47">
                  <c:v>0.97916666666666663</c:v>
                </c:pt>
              </c:numCache>
            </c:numRef>
          </c:cat>
          <c:val>
            <c:numRef>
              <c:f>'Ta&amp;h_09222016'!$L$18:$L$65</c:f>
              <c:numCache>
                <c:formatCode>0.0</c:formatCode>
                <c:ptCount val="48"/>
                <c:pt idx="0">
                  <c:v>5.9805786580039983</c:v>
                </c:pt>
                <c:pt idx="1">
                  <c:v>5.9530161598740374</c:v>
                </c:pt>
                <c:pt idx="2">
                  <c:v>6.0661644557536576</c:v>
                </c:pt>
                <c:pt idx="3">
                  <c:v>5.8379009061383078</c:v>
                </c:pt>
                <c:pt idx="4">
                  <c:v>6.0513293285086256</c:v>
                </c:pt>
                <c:pt idx="5">
                  <c:v>6.1258736053994589</c:v>
                </c:pt>
                <c:pt idx="6">
                  <c:v>6.3131623350102579</c:v>
                </c:pt>
                <c:pt idx="7">
                  <c:v>6.1386773451864221</c:v>
                </c:pt>
                <c:pt idx="8">
                  <c:v>6.3195510952262941</c:v>
                </c:pt>
                <c:pt idx="9">
                  <c:v>6.3535434726138549</c:v>
                </c:pt>
                <c:pt idx="10">
                  <c:v>6.6274066584783551</c:v>
                </c:pt>
                <c:pt idx="11">
                  <c:v>6.8623355365209973</c:v>
                </c:pt>
                <c:pt idx="12">
                  <c:v>6.7225698533175189</c:v>
                </c:pt>
                <c:pt idx="13">
                  <c:v>6.5148869819069457</c:v>
                </c:pt>
                <c:pt idx="14">
                  <c:v>6.2855302055652249</c:v>
                </c:pt>
                <c:pt idx="15">
                  <c:v>6.8540490688610749</c:v>
                </c:pt>
                <c:pt idx="16">
                  <c:v>7.8468533405106218</c:v>
                </c:pt>
                <c:pt idx="17">
                  <c:v>8.0794357253677127</c:v>
                </c:pt>
                <c:pt idx="18">
                  <c:v>8.5033619058934811</c:v>
                </c:pt>
                <c:pt idx="19">
                  <c:v>8.1690392730273</c:v>
                </c:pt>
                <c:pt idx="20">
                  <c:v>7.7895847826733329</c:v>
                </c:pt>
                <c:pt idx="21">
                  <c:v>7.6187843023403916</c:v>
                </c:pt>
                <c:pt idx="22">
                  <c:v>7.7533984752706795</c:v>
                </c:pt>
                <c:pt idx="23">
                  <c:v>7.6243184002316839</c:v>
                </c:pt>
                <c:pt idx="24">
                  <c:v>7.3117431761852156</c:v>
                </c:pt>
                <c:pt idx="25">
                  <c:v>7.3341447550449885</c:v>
                </c:pt>
                <c:pt idx="26">
                  <c:v>7.2806418996817088</c:v>
                </c:pt>
                <c:pt idx="27">
                  <c:v>7.2623883509234801</c:v>
                </c:pt>
                <c:pt idx="28">
                  <c:v>7.3065206924486104</c:v>
                </c:pt>
                <c:pt idx="29">
                  <c:v>7.2351729329059804</c:v>
                </c:pt>
                <c:pt idx="30">
                  <c:v>7.232824656223535</c:v>
                </c:pt>
                <c:pt idx="31">
                  <c:v>7.204657304837176</c:v>
                </c:pt>
                <c:pt idx="32">
                  <c:v>7.2539724488135686</c:v>
                </c:pt>
                <c:pt idx="33">
                  <c:v>7.2006909630374905</c:v>
                </c:pt>
                <c:pt idx="34">
                  <c:v>7.256982358543965</c:v>
                </c:pt>
                <c:pt idx="35">
                  <c:v>7.4508724739542274</c:v>
                </c:pt>
                <c:pt idx="36">
                  <c:v>7.9709717943533214</c:v>
                </c:pt>
                <c:pt idx="37">
                  <c:v>7.8015730203859626</c:v>
                </c:pt>
                <c:pt idx="38">
                  <c:v>7.615823639645928</c:v>
                </c:pt>
                <c:pt idx="39">
                  <c:v>7.3824300503113109</c:v>
                </c:pt>
                <c:pt idx="40">
                  <c:v>7.3727208290572284</c:v>
                </c:pt>
                <c:pt idx="41">
                  <c:v>7.421725469538015</c:v>
                </c:pt>
                <c:pt idx="42">
                  <c:v>7.433218012882028</c:v>
                </c:pt>
                <c:pt idx="43">
                  <c:v>7.422829904466453</c:v>
                </c:pt>
                <c:pt idx="44">
                  <c:v>7.5372666310598664</c:v>
                </c:pt>
                <c:pt idx="45">
                  <c:v>7.5844595466481532</c:v>
                </c:pt>
                <c:pt idx="46">
                  <c:v>7.5649395692889865</c:v>
                </c:pt>
                <c:pt idx="47">
                  <c:v>7.5849971090871211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D0-4879-A4CC-DB38A7CDE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839216"/>
        <c:axId val="441843808"/>
      </c:lineChart>
      <c:lineChart>
        <c:grouping val="standard"/>
        <c:varyColors val="0"/>
        <c:ser>
          <c:idx val="1"/>
          <c:order val="1"/>
          <c:tx>
            <c:v>Tw</c:v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'Ta&amp;h_09222016'!$B$18:$B$65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0.10416666666666667</c:v>
                </c:pt>
                <c:pt idx="6">
                  <c:v>0.125</c:v>
                </c:pt>
                <c:pt idx="7">
                  <c:v>0.14583333333333334</c:v>
                </c:pt>
                <c:pt idx="8">
                  <c:v>0.16666666666666666</c:v>
                </c:pt>
                <c:pt idx="9">
                  <c:v>0.1875</c:v>
                </c:pt>
                <c:pt idx="10">
                  <c:v>0.20833333333333334</c:v>
                </c:pt>
                <c:pt idx="11">
                  <c:v>0.22916666666666666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  <c:pt idx="47">
                  <c:v>0.97916666666666663</c:v>
                </c:pt>
              </c:numCache>
            </c:numRef>
          </c:cat>
          <c:val>
            <c:numRef>
              <c:f>'Ta&amp;h_09222016'!$M$18:$M$65</c:f>
              <c:numCache>
                <c:formatCode>0.0</c:formatCode>
                <c:ptCount val="48"/>
                <c:pt idx="0">
                  <c:v>2.3568625707835631</c:v>
                </c:pt>
                <c:pt idx="1">
                  <c:v>2.3616945648620811</c:v>
                </c:pt>
                <c:pt idx="2">
                  <c:v>2.3737920577262805</c:v>
                </c:pt>
                <c:pt idx="3">
                  <c:v>2.3641005369519981</c:v>
                </c:pt>
                <c:pt idx="4">
                  <c:v>2.3834592125177805</c:v>
                </c:pt>
                <c:pt idx="5">
                  <c:v>2.3810495306351269</c:v>
                </c:pt>
                <c:pt idx="6">
                  <c:v>2.3907367219008493</c:v>
                </c:pt>
                <c:pt idx="7">
                  <c:v>2.3858850514149408</c:v>
                </c:pt>
                <c:pt idx="8">
                  <c:v>2.3931544308833543</c:v>
                </c:pt>
                <c:pt idx="9">
                  <c:v>2.3907407764049959</c:v>
                </c:pt>
                <c:pt idx="10">
                  <c:v>2.4028536364151969</c:v>
                </c:pt>
                <c:pt idx="11">
                  <c:v>2.4004603304006196</c:v>
                </c:pt>
                <c:pt idx="12">
                  <c:v>2.3931949322643207</c:v>
                </c:pt>
                <c:pt idx="13">
                  <c:v>2.3907569664949695</c:v>
                </c:pt>
                <c:pt idx="14">
                  <c:v>2.3955680420874566</c:v>
                </c:pt>
                <c:pt idx="15">
                  <c:v>2.4125445935540069</c:v>
                </c:pt>
                <c:pt idx="16">
                  <c:v>2.4102283047494919</c:v>
                </c:pt>
                <c:pt idx="17">
                  <c:v>2.3933305779634697</c:v>
                </c:pt>
                <c:pt idx="18">
                  <c:v>2.2893969502047424</c:v>
                </c:pt>
                <c:pt idx="19">
                  <c:v>1.9844295082502819</c:v>
                </c:pt>
                <c:pt idx="20">
                  <c:v>1.6790699230279329</c:v>
                </c:pt>
                <c:pt idx="21">
                  <c:v>1.5868985506542266</c:v>
                </c:pt>
                <c:pt idx="22">
                  <c:v>1.4922774964240053</c:v>
                </c:pt>
                <c:pt idx="23">
                  <c:v>1.3320480980727056</c:v>
                </c:pt>
                <c:pt idx="24">
                  <c:v>1.2178739808027512</c:v>
                </c:pt>
                <c:pt idx="25">
                  <c:v>1.2081558772310912</c:v>
                </c:pt>
                <c:pt idx="26">
                  <c:v>1.1911458669132737</c:v>
                </c:pt>
                <c:pt idx="27">
                  <c:v>1.1741355600963663</c:v>
                </c:pt>
                <c:pt idx="28">
                  <c:v>1.1960062546825834</c:v>
                </c:pt>
                <c:pt idx="29">
                  <c:v>1.1230980351633022</c:v>
                </c:pt>
                <c:pt idx="30">
                  <c:v>1.1619842106234031</c:v>
                </c:pt>
                <c:pt idx="31">
                  <c:v>1.2470246748369749</c:v>
                </c:pt>
                <c:pt idx="32">
                  <c:v>1.2567430744332591</c:v>
                </c:pt>
                <c:pt idx="33">
                  <c:v>1.2980344544513736</c:v>
                </c:pt>
                <c:pt idx="34">
                  <c:v>1.3563196853009383</c:v>
                </c:pt>
                <c:pt idx="35">
                  <c:v>1.4655694834901691</c:v>
                </c:pt>
                <c:pt idx="36">
                  <c:v>1.6669540072280273</c:v>
                </c:pt>
                <c:pt idx="37">
                  <c:v>1.7857408741259717</c:v>
                </c:pt>
                <c:pt idx="38">
                  <c:v>1.9335312458428839</c:v>
                </c:pt>
                <c:pt idx="39">
                  <c:v>2.0303813915765341</c:v>
                </c:pt>
                <c:pt idx="40">
                  <c:v>2.1296251242474638</c:v>
                </c:pt>
                <c:pt idx="41">
                  <c:v>2.1998005021035896</c:v>
                </c:pt>
                <c:pt idx="42">
                  <c:v>2.2312506766065026</c:v>
                </c:pt>
                <c:pt idx="43">
                  <c:v>2.2554384930224312</c:v>
                </c:pt>
                <c:pt idx="44">
                  <c:v>2.2820535186607938</c:v>
                </c:pt>
                <c:pt idx="45">
                  <c:v>2.2989866179859249</c:v>
                </c:pt>
                <c:pt idx="46">
                  <c:v>2.3062396262377121</c:v>
                </c:pt>
                <c:pt idx="47">
                  <c:v>2.3134960755661802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D0-4879-A4CC-DB38A7CDE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679912"/>
        <c:axId val="517679584"/>
      </c:lineChart>
      <c:catAx>
        <c:axId val="441839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Local</a:t>
                </a:r>
                <a:r>
                  <a:rPr lang="en-US" sz="1200" b="1" baseline="0"/>
                  <a:t> Time (hour)</a:t>
                </a:r>
                <a:endParaRPr lang="en-US" sz="120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843808"/>
        <c:crosses val="autoZero"/>
        <c:auto val="1"/>
        <c:lblAlgn val="ctr"/>
        <c:lblOffset val="100"/>
        <c:noMultiLvlLbl val="0"/>
      </c:catAx>
      <c:valAx>
        <c:axId val="441843808"/>
        <c:scaling>
          <c:orientation val="minMax"/>
          <c:max val="9.1"/>
          <c:min val="5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T</a:t>
                </a:r>
                <a:r>
                  <a:rPr lang="en-US" sz="1200" b="1" baseline="-25000"/>
                  <a:t>d</a:t>
                </a:r>
                <a:r>
                  <a:rPr lang="en-US" sz="1200" b="1" baseline="0"/>
                  <a:t> (</a:t>
                </a:r>
                <a:r>
                  <a:rPr lang="en-US" sz="1200" b="1" baseline="30000"/>
                  <a:t>o</a:t>
                </a:r>
                <a:r>
                  <a:rPr lang="en-US" sz="1200" b="1" baseline="0"/>
                  <a:t>C)</a:t>
                </a:r>
                <a:endParaRPr lang="en-US" sz="120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839216"/>
        <c:crosses val="autoZero"/>
        <c:crossBetween val="between"/>
        <c:majorUnit val="1"/>
      </c:valAx>
      <c:valAx>
        <c:axId val="517679584"/>
        <c:scaling>
          <c:orientation val="minMax"/>
          <c:min val="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T</a:t>
                </a:r>
                <a:r>
                  <a:rPr lang="en-US" sz="1200" b="1" baseline="-25000"/>
                  <a:t>w</a:t>
                </a:r>
                <a:r>
                  <a:rPr lang="en-US" sz="1200" b="1" baseline="0"/>
                  <a:t> (</a:t>
                </a:r>
                <a:r>
                  <a:rPr lang="en-US" sz="1200" b="1" baseline="30000"/>
                  <a:t>o</a:t>
                </a:r>
                <a:r>
                  <a:rPr lang="en-US" sz="1200" b="1" baseline="0"/>
                  <a:t>C)</a:t>
                </a:r>
                <a:endParaRPr lang="en-US" sz="120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679912"/>
        <c:crosses val="max"/>
        <c:crossBetween val="between"/>
        <c:majorUnit val="0.4"/>
      </c:valAx>
      <c:catAx>
        <c:axId val="51767991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517679584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l"/>
      <c:layout>
        <c:manualLayout>
          <c:xMode val="edge"/>
          <c:yMode val="edge"/>
          <c:x val="0.13600485731633272"/>
          <c:y val="0.24635367454068247"/>
          <c:w val="0.14818543856881278"/>
          <c:h val="0.2114593175853018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20</xdr:row>
      <xdr:rowOff>171450</xdr:rowOff>
    </xdr:from>
    <xdr:to>
      <xdr:col>6</xdr:col>
      <xdr:colOff>85724</xdr:colOff>
      <xdr:row>36</xdr:row>
      <xdr:rowOff>171450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161925</xdr:colOff>
      <xdr:row>20</xdr:row>
      <xdr:rowOff>171450</xdr:rowOff>
    </xdr:from>
    <xdr:to>
      <xdr:col>12</xdr:col>
      <xdr:colOff>561975</xdr:colOff>
      <xdr:row>36</xdr:row>
      <xdr:rowOff>171450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323850</xdr:colOff>
      <xdr:row>21</xdr:row>
      <xdr:rowOff>171450</xdr:rowOff>
    </xdr:from>
    <xdr:ext cx="356572" cy="280205"/>
    <xdr:sp macro="" textlink="">
      <xdr:nvSpPr>
        <xdr:cNvPr id="7" name="TextBox 6"/>
        <xdr:cNvSpPr txBox="1"/>
      </xdr:nvSpPr>
      <xdr:spPr>
        <a:xfrm>
          <a:off x="4838700" y="4276725"/>
          <a:ext cx="35657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(a)</a:t>
          </a:r>
        </a:p>
      </xdr:txBody>
    </xdr:sp>
    <xdr:clientData/>
  </xdr:oneCellAnchor>
  <xdr:oneCellAnchor>
    <xdr:from>
      <xdr:col>11</xdr:col>
      <xdr:colOff>276225</xdr:colOff>
      <xdr:row>21</xdr:row>
      <xdr:rowOff>161925</xdr:rowOff>
    </xdr:from>
    <xdr:ext cx="363176" cy="280205"/>
    <xdr:sp macro="" textlink="">
      <xdr:nvSpPr>
        <xdr:cNvPr id="8" name="TextBox 7"/>
        <xdr:cNvSpPr txBox="1"/>
      </xdr:nvSpPr>
      <xdr:spPr>
        <a:xfrm>
          <a:off x="10191750" y="4267200"/>
          <a:ext cx="36317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(b)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workbookViewId="0">
      <selection activeCell="P23" sqref="P23"/>
    </sheetView>
  </sheetViews>
  <sheetFormatPr defaultRowHeight="15" x14ac:dyDescent="0.25"/>
  <cols>
    <col min="1" max="1" width="34.28515625" customWidth="1"/>
    <col min="2" max="2" width="12.42578125" customWidth="1"/>
    <col min="3" max="3" width="11.85546875" customWidth="1"/>
    <col min="7" max="7" width="11.85546875" customWidth="1"/>
    <col min="8" max="8" width="14.7109375" customWidth="1"/>
    <col min="9" max="9" width="15.7109375" customWidth="1"/>
    <col min="10" max="10" width="11" customWidth="1"/>
    <col min="11" max="11" width="9.42578125" customWidth="1"/>
    <col min="12" max="12" width="9.7109375" customWidth="1"/>
  </cols>
  <sheetData>
    <row r="1" spans="1:13" x14ac:dyDescent="0.25">
      <c r="A1" s="17" t="s">
        <v>0</v>
      </c>
    </row>
    <row r="2" spans="1:13" x14ac:dyDescent="0.25">
      <c r="A2" s="10"/>
    </row>
    <row r="3" spans="1:13" ht="17.25" x14ac:dyDescent="0.25">
      <c r="A3" s="10" t="s">
        <v>15</v>
      </c>
      <c r="B3" t="s">
        <v>17</v>
      </c>
      <c r="C3">
        <f>42+28/60+8.88/3600</f>
        <v>42.469133333333332</v>
      </c>
    </row>
    <row r="4" spans="1:13" ht="17.25" x14ac:dyDescent="0.25">
      <c r="A4" s="10" t="s">
        <v>16</v>
      </c>
      <c r="B4" t="s">
        <v>18</v>
      </c>
      <c r="C4">
        <f>85+30/60+18.31/3600</f>
        <v>85.505086111111112</v>
      </c>
    </row>
    <row r="5" spans="1:13" x14ac:dyDescent="0.25">
      <c r="A5" s="10" t="s">
        <v>14</v>
      </c>
      <c r="C5" s="11">
        <f>1025/3.281</f>
        <v>312.40475464797316</v>
      </c>
    </row>
    <row r="6" spans="1:13" x14ac:dyDescent="0.25">
      <c r="A6" s="10" t="s">
        <v>19</v>
      </c>
      <c r="C6" s="3">
        <v>5.79</v>
      </c>
    </row>
    <row r="7" spans="1:13" x14ac:dyDescent="0.25">
      <c r="A7" s="10" t="s">
        <v>20</v>
      </c>
      <c r="C7" s="3">
        <v>5.95</v>
      </c>
    </row>
    <row r="8" spans="1:13" x14ac:dyDescent="0.25">
      <c r="A8" s="10"/>
      <c r="C8" s="11"/>
    </row>
    <row r="10" spans="1:13" ht="18.75" x14ac:dyDescent="0.35">
      <c r="A10" s="9" t="s">
        <v>1</v>
      </c>
      <c r="B10" s="9" t="s">
        <v>2</v>
      </c>
      <c r="C10" s="9"/>
      <c r="D10" t="s">
        <v>12</v>
      </c>
      <c r="E10" t="s">
        <v>13</v>
      </c>
      <c r="F10" s="5" t="s">
        <v>11</v>
      </c>
      <c r="G10" s="5" t="s">
        <v>10</v>
      </c>
      <c r="H10" s="5" t="s">
        <v>21</v>
      </c>
      <c r="I10" s="5" t="s">
        <v>22</v>
      </c>
      <c r="J10" s="5" t="s">
        <v>9</v>
      </c>
      <c r="K10" s="5" t="s">
        <v>8</v>
      </c>
      <c r="L10" s="5" t="s">
        <v>23</v>
      </c>
      <c r="M10" s="5" t="s">
        <v>24</v>
      </c>
    </row>
    <row r="12" spans="1:13" x14ac:dyDescent="0.25">
      <c r="C12" s="6" t="s">
        <v>3</v>
      </c>
      <c r="D12" s="14">
        <f>AVERAGE(D18:D65)</f>
        <v>21.302083333333332</v>
      </c>
      <c r="E12" s="14">
        <f>AVERAGE(E18:E65)</f>
        <v>80.266666666666652</v>
      </c>
      <c r="F12" s="15">
        <f t="shared" ref="F12:M12" si="0">AVERAGE(F18:F65)</f>
        <v>294.45208333333329</v>
      </c>
      <c r="G12" s="15">
        <f t="shared" si="0"/>
        <v>2.6614438388341806</v>
      </c>
      <c r="H12" s="15">
        <f t="shared" si="0"/>
        <v>19.450392382543473</v>
      </c>
      <c r="I12" s="15">
        <f t="shared" si="0"/>
        <v>14.390480115573309</v>
      </c>
      <c r="J12" s="15">
        <f t="shared" si="0"/>
        <v>1.959139819419879</v>
      </c>
      <c r="K12" s="15">
        <f t="shared" si="0"/>
        <v>0.7023040194143011</v>
      </c>
      <c r="L12" s="15">
        <f t="shared" si="0"/>
        <v>7.1336441554375938</v>
      </c>
      <c r="M12" s="15">
        <f t="shared" si="0"/>
        <v>1.9515442224140391</v>
      </c>
    </row>
    <row r="13" spans="1:13" x14ac:dyDescent="0.25">
      <c r="C13" s="6" t="s">
        <v>4</v>
      </c>
      <c r="D13" s="13">
        <f>MIN(D18:D65)</f>
        <v>14.3</v>
      </c>
      <c r="E13" s="13">
        <f>MIN(E18:E65)</f>
        <v>46.1</v>
      </c>
      <c r="F13" s="16">
        <f t="shared" ref="F13:M13" si="1">MIN(F18:F65)</f>
        <v>287.45</v>
      </c>
      <c r="G13" s="16">
        <f t="shared" si="1"/>
        <v>1.6308424775759809</v>
      </c>
      <c r="H13" s="16">
        <f t="shared" si="1"/>
        <v>12.280264646635183</v>
      </c>
      <c r="I13" s="16">
        <f t="shared" si="1"/>
        <v>11.948697501176035</v>
      </c>
      <c r="J13" s="16">
        <f t="shared" si="1"/>
        <v>1.5868097306814297</v>
      </c>
      <c r="K13" s="16">
        <f t="shared" si="1"/>
        <v>1.3146799623685146E-2</v>
      </c>
      <c r="L13" s="16">
        <f t="shared" si="1"/>
        <v>5.8379009061383078</v>
      </c>
      <c r="M13" s="16">
        <f t="shared" si="1"/>
        <v>1.1230980351633022</v>
      </c>
    </row>
    <row r="14" spans="1:13" x14ac:dyDescent="0.25">
      <c r="C14" s="6" t="s">
        <v>5</v>
      </c>
      <c r="D14" s="13">
        <f>MAX(D18:D65)</f>
        <v>30.2</v>
      </c>
      <c r="E14" s="13">
        <f>MAX(E18:E65)</f>
        <v>99.3</v>
      </c>
      <c r="F14" s="16">
        <f t="shared" ref="F14:M14" si="2">MAX(F18:F65)</f>
        <v>303.34999999999997</v>
      </c>
      <c r="G14" s="16">
        <f t="shared" si="2"/>
        <v>4.2966463381997073</v>
      </c>
      <c r="H14" s="16">
        <f t="shared" si="2"/>
        <v>30.657986811055107</v>
      </c>
      <c r="I14" s="16">
        <f t="shared" si="2"/>
        <v>17.755913116253733</v>
      </c>
      <c r="J14" s="16">
        <f t="shared" si="2"/>
        <v>2.4170822674633232</v>
      </c>
      <c r="K14" s="16">
        <f t="shared" si="2"/>
        <v>2.315892376289642</v>
      </c>
      <c r="L14" s="16">
        <f t="shared" si="2"/>
        <v>8.5033619058934811</v>
      </c>
      <c r="M14" s="16">
        <f t="shared" si="2"/>
        <v>2.4125445935540069</v>
      </c>
    </row>
    <row r="15" spans="1:13" x14ac:dyDescent="0.25">
      <c r="C15" s="6" t="s">
        <v>6</v>
      </c>
      <c r="D15" s="13">
        <f>(D14-D13)</f>
        <v>15.899999999999999</v>
      </c>
      <c r="E15" s="13">
        <f>(E14-E13)</f>
        <v>53.199999999999996</v>
      </c>
      <c r="F15" s="16">
        <f t="shared" ref="F15:M15" si="3">(F14-F13)</f>
        <v>15.899999999999977</v>
      </c>
      <c r="G15" s="16">
        <f t="shared" si="3"/>
        <v>2.6658038606237264</v>
      </c>
      <c r="H15" s="16">
        <f t="shared" si="3"/>
        <v>18.377722164419922</v>
      </c>
      <c r="I15" s="16">
        <f t="shared" si="3"/>
        <v>5.8072156150776983</v>
      </c>
      <c r="J15" s="16">
        <f t="shared" si="3"/>
        <v>0.8302725367818935</v>
      </c>
      <c r="K15" s="16">
        <f t="shared" si="3"/>
        <v>2.3027455766659566</v>
      </c>
      <c r="L15" s="16">
        <f t="shared" si="3"/>
        <v>2.6654609997551733</v>
      </c>
      <c r="M15" s="16">
        <f t="shared" si="3"/>
        <v>1.2894465583907047</v>
      </c>
    </row>
    <row r="16" spans="1:13" x14ac:dyDescent="0.25">
      <c r="C16" s="6" t="s">
        <v>7</v>
      </c>
      <c r="D16" s="14">
        <f>(D14+D13)/2</f>
        <v>22.25</v>
      </c>
      <c r="E16" s="8">
        <f>(E14+E13)/2</f>
        <v>72.7</v>
      </c>
      <c r="F16" s="15">
        <f t="shared" ref="F16:M16" si="4">(F14+F13)/2</f>
        <v>295.39999999999998</v>
      </c>
      <c r="G16" s="15">
        <f t="shared" si="4"/>
        <v>2.9637444078878441</v>
      </c>
      <c r="H16" s="15">
        <f t="shared" si="4"/>
        <v>21.469125728845146</v>
      </c>
      <c r="I16" s="15">
        <f t="shared" si="4"/>
        <v>14.852305308714884</v>
      </c>
      <c r="J16" s="15">
        <f t="shared" si="4"/>
        <v>2.0019459990723765</v>
      </c>
      <c r="K16" s="15">
        <f t="shared" si="4"/>
        <v>1.1645195879566637</v>
      </c>
      <c r="L16" s="15">
        <f t="shared" si="4"/>
        <v>7.1706314060158949</v>
      </c>
      <c r="M16" s="15">
        <f t="shared" si="4"/>
        <v>1.7678213143586545</v>
      </c>
    </row>
    <row r="17" spans="1:13" x14ac:dyDescent="0.25">
      <c r="C17" s="6"/>
      <c r="D17" s="8"/>
      <c r="E17" s="8"/>
    </row>
    <row r="18" spans="1:13" x14ac:dyDescent="0.25">
      <c r="A18" s="1">
        <v>42635</v>
      </c>
      <c r="B18" s="2">
        <v>0</v>
      </c>
      <c r="C18" s="12">
        <f>B18*24</f>
        <v>0</v>
      </c>
      <c r="D18" s="13">
        <v>14.7</v>
      </c>
      <c r="E18" s="13">
        <v>97</v>
      </c>
      <c r="F18" s="3">
        <f t="shared" ref="F18:F65" si="5">D18+273.15</f>
        <v>287.84999999999997</v>
      </c>
      <c r="G18" s="7">
        <f t="shared" ref="G18:G65" si="6">0.6118*EXP(17.502*D18/(D18+240.97))</f>
        <v>1.6735464306444925</v>
      </c>
      <c r="H18" s="4">
        <f>G18/(0.000462*F18)</f>
        <v>12.584314300937557</v>
      </c>
      <c r="I18" s="4">
        <f t="shared" ref="I18:I65" si="7">H18*E18/100</f>
        <v>12.206784871909431</v>
      </c>
      <c r="J18" s="7">
        <f>0.000462*I18*F18</f>
        <v>1.6233400377251579</v>
      </c>
      <c r="K18" s="7">
        <f>G18-J18</f>
        <v>5.0206392919334597E-2</v>
      </c>
      <c r="L18" s="7">
        <f>237.3*LOG(J18/0.61078,10)/(17.269-LOG(J18/0.61078,10))</f>
        <v>5.9805786580039983</v>
      </c>
      <c r="M18" s="7">
        <f>(J18+0.000666*I18*F18)/(G18+0.000666*I18)</f>
        <v>2.3568625707835631</v>
      </c>
    </row>
    <row r="19" spans="1:13" x14ac:dyDescent="0.25">
      <c r="A19" s="1">
        <v>42635</v>
      </c>
      <c r="B19" s="2">
        <v>2.0833333333333332E-2</v>
      </c>
      <c r="C19" s="12">
        <f t="shared" ref="C19:C65" si="8">B19*24</f>
        <v>0.5</v>
      </c>
      <c r="D19" s="13">
        <v>14.6</v>
      </c>
      <c r="E19" s="13">
        <v>97.2</v>
      </c>
      <c r="F19" s="3">
        <f t="shared" si="5"/>
        <v>287.75</v>
      </c>
      <c r="G19" s="7">
        <f t="shared" si="6"/>
        <v>1.6627793501271582</v>
      </c>
      <c r="H19" s="4">
        <f t="shared" ref="H19:H65" si="9">G19/(0.000462*F19)</f>
        <v>12.507695925072934</v>
      </c>
      <c r="I19" s="4">
        <f t="shared" si="7"/>
        <v>12.157480439170893</v>
      </c>
      <c r="J19" s="7">
        <f t="shared" ref="J19:J65" si="10">0.000462*I19*F19</f>
        <v>1.6162215283235981</v>
      </c>
      <c r="K19" s="7">
        <f t="shared" ref="K19:K65" si="11">G19-J19</f>
        <v>4.6557821803560051E-2</v>
      </c>
      <c r="L19" s="7">
        <f t="shared" ref="L19:L65" si="12">237.3*LOG(J19/0.61078,10)/(17.269-LOG(J19/0.61078,10))</f>
        <v>5.9530161598740374</v>
      </c>
      <c r="M19" s="7">
        <f t="shared" ref="M19:M65" si="13">(J19+0.000666*I19*F19)/(G19+0.000666*I19)</f>
        <v>2.3616945648620811</v>
      </c>
    </row>
    <row r="20" spans="1:13" x14ac:dyDescent="0.25">
      <c r="A20" s="1">
        <v>42635</v>
      </c>
      <c r="B20" s="2">
        <v>4.1666666666666664E-2</v>
      </c>
      <c r="C20" s="12">
        <f t="shared" si="8"/>
        <v>1</v>
      </c>
      <c r="D20" s="13">
        <v>14.8</v>
      </c>
      <c r="E20" s="13">
        <v>97.7</v>
      </c>
      <c r="F20" s="3">
        <f t="shared" si="5"/>
        <v>287.95</v>
      </c>
      <c r="G20" s="7">
        <f t="shared" si="6"/>
        <v>1.6843747305719647</v>
      </c>
      <c r="H20" s="4">
        <f t="shared" si="9"/>
        <v>12.661339642839964</v>
      </c>
      <c r="I20" s="4">
        <f t="shared" si="7"/>
        <v>12.370128831054647</v>
      </c>
      <c r="J20" s="7">
        <f t="shared" si="10"/>
        <v>1.6456341117688096</v>
      </c>
      <c r="K20" s="7">
        <f t="shared" si="11"/>
        <v>3.8740618803155158E-2</v>
      </c>
      <c r="L20" s="7">
        <f t="shared" si="12"/>
        <v>6.0661644557536576</v>
      </c>
      <c r="M20" s="7">
        <f t="shared" si="13"/>
        <v>2.3737920577262805</v>
      </c>
    </row>
    <row r="21" spans="1:13" x14ac:dyDescent="0.25">
      <c r="A21" s="1">
        <v>42635</v>
      </c>
      <c r="B21" s="2">
        <v>6.25E-2</v>
      </c>
      <c r="C21" s="12">
        <f t="shared" si="8"/>
        <v>1.5</v>
      </c>
      <c r="D21" s="13">
        <v>14.3</v>
      </c>
      <c r="E21" s="13">
        <v>97.3</v>
      </c>
      <c r="F21" s="3">
        <f t="shared" si="5"/>
        <v>287.45</v>
      </c>
      <c r="G21" s="7">
        <f t="shared" si="6"/>
        <v>1.6308424775759809</v>
      </c>
      <c r="H21" s="4">
        <f t="shared" si="9"/>
        <v>12.280264646635183</v>
      </c>
      <c r="I21" s="4">
        <f t="shared" si="7"/>
        <v>11.948697501176035</v>
      </c>
      <c r="J21" s="7">
        <f t="shared" si="10"/>
        <v>1.5868097306814297</v>
      </c>
      <c r="K21" s="7">
        <f t="shared" si="11"/>
        <v>4.4032746894551167E-2</v>
      </c>
      <c r="L21" s="7">
        <f t="shared" si="12"/>
        <v>5.8379009061383078</v>
      </c>
      <c r="M21" s="7">
        <f t="shared" si="13"/>
        <v>2.3641005369519981</v>
      </c>
    </row>
    <row r="22" spans="1:13" x14ac:dyDescent="0.25">
      <c r="A22" s="1">
        <v>42635</v>
      </c>
      <c r="B22" s="2">
        <v>8.3333333333333329E-2</v>
      </c>
      <c r="C22" s="12">
        <f t="shared" si="8"/>
        <v>2</v>
      </c>
      <c r="D22" s="13">
        <v>14.7</v>
      </c>
      <c r="E22" s="13">
        <v>98.1</v>
      </c>
      <c r="F22" s="3">
        <f t="shared" si="5"/>
        <v>287.84999999999997</v>
      </c>
      <c r="G22" s="7">
        <f t="shared" si="6"/>
        <v>1.6735464306444925</v>
      </c>
      <c r="H22" s="4">
        <f t="shared" si="9"/>
        <v>12.584314300937557</v>
      </c>
      <c r="I22" s="4">
        <f t="shared" si="7"/>
        <v>12.345212329219741</v>
      </c>
      <c r="J22" s="7">
        <f t="shared" si="10"/>
        <v>1.6417490484622468</v>
      </c>
      <c r="K22" s="7">
        <f t="shared" si="11"/>
        <v>3.1797382182245704E-2</v>
      </c>
      <c r="L22" s="7">
        <f t="shared" si="12"/>
        <v>6.0513293285086256</v>
      </c>
      <c r="M22" s="7">
        <f t="shared" si="13"/>
        <v>2.3834592125177805</v>
      </c>
    </row>
    <row r="23" spans="1:13" x14ac:dyDescent="0.25">
      <c r="A23" s="1">
        <v>42635</v>
      </c>
      <c r="B23" s="2">
        <v>0.10416666666666667</v>
      </c>
      <c r="C23" s="12">
        <f t="shared" si="8"/>
        <v>2.5</v>
      </c>
      <c r="D23" s="13">
        <v>14.9</v>
      </c>
      <c r="E23" s="13">
        <v>98</v>
      </c>
      <c r="F23" s="3">
        <f t="shared" si="5"/>
        <v>288.04999999999995</v>
      </c>
      <c r="G23" s="7">
        <f t="shared" si="6"/>
        <v>1.6952645463913967</v>
      </c>
      <c r="H23" s="4">
        <f t="shared" si="9"/>
        <v>12.738773754792428</v>
      </c>
      <c r="I23" s="4">
        <f t="shared" si="7"/>
        <v>12.48399827969658</v>
      </c>
      <c r="J23" s="7">
        <f t="shared" si="10"/>
        <v>1.661359255463569</v>
      </c>
      <c r="K23" s="7">
        <f t="shared" si="11"/>
        <v>3.390529092782768E-2</v>
      </c>
      <c r="L23" s="7">
        <f t="shared" si="12"/>
        <v>6.1258736053994589</v>
      </c>
      <c r="M23" s="7">
        <f t="shared" si="13"/>
        <v>2.3810495306351269</v>
      </c>
    </row>
    <row r="24" spans="1:13" x14ac:dyDescent="0.25">
      <c r="A24" s="1">
        <v>42635</v>
      </c>
      <c r="B24" s="2">
        <v>0.125</v>
      </c>
      <c r="C24" s="12">
        <f t="shared" si="8"/>
        <v>3</v>
      </c>
      <c r="D24" s="13">
        <v>15.3</v>
      </c>
      <c r="E24" s="13">
        <v>98.4</v>
      </c>
      <c r="F24" s="3">
        <f t="shared" si="5"/>
        <v>288.45</v>
      </c>
      <c r="G24" s="7">
        <f t="shared" si="6"/>
        <v>1.7394449389594218</v>
      </c>
      <c r="H24" s="4">
        <f t="shared" si="9"/>
        <v>13.052634201456073</v>
      </c>
      <c r="I24" s="4">
        <f t="shared" si="7"/>
        <v>12.843792054232777</v>
      </c>
      <c r="J24" s="7">
        <f t="shared" si="10"/>
        <v>1.7116138199360713</v>
      </c>
      <c r="K24" s="7">
        <f t="shared" si="11"/>
        <v>2.7831119023350448E-2</v>
      </c>
      <c r="L24" s="7">
        <f t="shared" si="12"/>
        <v>6.3131623350102579</v>
      </c>
      <c r="M24" s="7">
        <f t="shared" si="13"/>
        <v>2.3907367219008493</v>
      </c>
    </row>
    <row r="25" spans="1:13" x14ac:dyDescent="0.25">
      <c r="A25" s="1">
        <v>42635</v>
      </c>
      <c r="B25" s="2">
        <v>0.14583333333333334</v>
      </c>
      <c r="C25" s="12">
        <f t="shared" si="8"/>
        <v>3.5</v>
      </c>
      <c r="D25" s="13">
        <v>14.9</v>
      </c>
      <c r="E25" s="13">
        <v>98.2</v>
      </c>
      <c r="F25" s="3">
        <f t="shared" si="5"/>
        <v>288.04999999999995</v>
      </c>
      <c r="G25" s="7">
        <f t="shared" si="6"/>
        <v>1.6952645463913967</v>
      </c>
      <c r="H25" s="4">
        <f t="shared" si="9"/>
        <v>12.738773754792428</v>
      </c>
      <c r="I25" s="4">
        <f t="shared" si="7"/>
        <v>12.509475827206165</v>
      </c>
      <c r="J25" s="7">
        <f t="shared" si="10"/>
        <v>1.6647497845563517</v>
      </c>
      <c r="K25" s="7">
        <f t="shared" si="11"/>
        <v>3.0514761835044979E-2</v>
      </c>
      <c r="L25" s="7">
        <f t="shared" si="12"/>
        <v>6.1386773451864221</v>
      </c>
      <c r="M25" s="7">
        <f t="shared" si="13"/>
        <v>2.3858850514149408</v>
      </c>
    </row>
    <row r="26" spans="1:13" x14ac:dyDescent="0.25">
      <c r="A26" s="1">
        <v>42635</v>
      </c>
      <c r="B26" s="2">
        <v>0.16666666666666666</v>
      </c>
      <c r="C26" s="12">
        <f t="shared" si="8"/>
        <v>4</v>
      </c>
      <c r="D26" s="13">
        <v>15.3</v>
      </c>
      <c r="E26" s="13">
        <v>98.5</v>
      </c>
      <c r="F26" s="3">
        <f t="shared" si="5"/>
        <v>288.45</v>
      </c>
      <c r="G26" s="7">
        <f t="shared" si="6"/>
        <v>1.7394449389594218</v>
      </c>
      <c r="H26" s="4">
        <f t="shared" si="9"/>
        <v>13.052634201456073</v>
      </c>
      <c r="I26" s="4">
        <f t="shared" si="7"/>
        <v>12.856844688434233</v>
      </c>
      <c r="J26" s="7">
        <f t="shared" si="10"/>
        <v>1.7133532648750307</v>
      </c>
      <c r="K26" s="7">
        <f t="shared" si="11"/>
        <v>2.6091674084391059E-2</v>
      </c>
      <c r="L26" s="7">
        <f t="shared" si="12"/>
        <v>6.3195510952262941</v>
      </c>
      <c r="M26" s="7">
        <f t="shared" si="13"/>
        <v>2.3931544308833543</v>
      </c>
    </row>
    <row r="27" spans="1:13" x14ac:dyDescent="0.25">
      <c r="A27" s="1">
        <v>42635</v>
      </c>
      <c r="B27" s="2">
        <v>0.1875</v>
      </c>
      <c r="C27" s="12">
        <f t="shared" si="8"/>
        <v>4.5</v>
      </c>
      <c r="D27" s="13">
        <v>15.4</v>
      </c>
      <c r="E27" s="13">
        <v>98.4</v>
      </c>
      <c r="F27" s="3">
        <f t="shared" si="5"/>
        <v>288.54999999999995</v>
      </c>
      <c r="G27" s="7">
        <f t="shared" si="6"/>
        <v>1.7506468222466933</v>
      </c>
      <c r="H27" s="4">
        <f t="shared" si="9"/>
        <v>13.132139442147995</v>
      </c>
      <c r="I27" s="4">
        <f t="shared" si="7"/>
        <v>12.922025211073628</v>
      </c>
      <c r="J27" s="7">
        <f t="shared" si="10"/>
        <v>1.7226364730907462</v>
      </c>
      <c r="K27" s="7">
        <f t="shared" si="11"/>
        <v>2.8010349155947134E-2</v>
      </c>
      <c r="L27" s="7">
        <f t="shared" si="12"/>
        <v>6.3535434726138549</v>
      </c>
      <c r="M27" s="7">
        <f t="shared" si="13"/>
        <v>2.3907407764049959</v>
      </c>
    </row>
    <row r="28" spans="1:13" x14ac:dyDescent="0.25">
      <c r="A28" s="1">
        <v>42635</v>
      </c>
      <c r="B28" s="2">
        <v>0.20833333333333334</v>
      </c>
      <c r="C28" s="12">
        <f t="shared" si="8"/>
        <v>5</v>
      </c>
      <c r="D28" s="13">
        <v>16</v>
      </c>
      <c r="E28" s="13">
        <v>98.9</v>
      </c>
      <c r="F28" s="3">
        <f t="shared" si="5"/>
        <v>289.14999999999998</v>
      </c>
      <c r="G28" s="7">
        <f t="shared" si="6"/>
        <v>1.8191985327323956</v>
      </c>
      <c r="H28" s="4">
        <f t="shared" si="9"/>
        <v>13.618050014727416</v>
      </c>
      <c r="I28" s="4">
        <f t="shared" si="7"/>
        <v>13.468251464565414</v>
      </c>
      <c r="J28" s="7">
        <f t="shared" si="10"/>
        <v>1.7991873488723391</v>
      </c>
      <c r="K28" s="7">
        <f t="shared" si="11"/>
        <v>2.0011183860056514E-2</v>
      </c>
      <c r="L28" s="7">
        <f t="shared" si="12"/>
        <v>6.6274066584783551</v>
      </c>
      <c r="M28" s="7">
        <f t="shared" si="13"/>
        <v>2.4028536364151969</v>
      </c>
    </row>
    <row r="29" spans="1:13" x14ac:dyDescent="0.25">
      <c r="A29" s="1">
        <v>42635</v>
      </c>
      <c r="B29" s="2">
        <v>0.22916666666666666</v>
      </c>
      <c r="C29" s="12">
        <f t="shared" si="8"/>
        <v>5.5</v>
      </c>
      <c r="D29" s="13">
        <v>16.600000000000001</v>
      </c>
      <c r="E29" s="13">
        <v>98.8</v>
      </c>
      <c r="F29" s="3">
        <f t="shared" si="5"/>
        <v>289.75</v>
      </c>
      <c r="G29" s="7">
        <f t="shared" si="6"/>
        <v>1.8900963183856747</v>
      </c>
      <c r="H29" s="4">
        <f t="shared" si="9"/>
        <v>14.119473933609543</v>
      </c>
      <c r="I29" s="4">
        <f t="shared" si="7"/>
        <v>13.950040246406227</v>
      </c>
      <c r="J29" s="7">
        <f t="shared" si="10"/>
        <v>1.8674151625650464</v>
      </c>
      <c r="K29" s="7">
        <f t="shared" si="11"/>
        <v>2.2681155820628351E-2</v>
      </c>
      <c r="L29" s="7">
        <f t="shared" si="12"/>
        <v>6.8623355365209973</v>
      </c>
      <c r="M29" s="7">
        <f t="shared" si="13"/>
        <v>2.4004603304006196</v>
      </c>
    </row>
    <row r="30" spans="1:13" x14ac:dyDescent="0.25">
      <c r="A30" s="1">
        <v>42635</v>
      </c>
      <c r="B30" s="2">
        <v>0.25</v>
      </c>
      <c r="C30" s="12">
        <f t="shared" si="8"/>
        <v>6</v>
      </c>
      <c r="D30" s="13">
        <v>16.3</v>
      </c>
      <c r="E30" s="13">
        <v>98.5</v>
      </c>
      <c r="F30" s="3">
        <f t="shared" si="5"/>
        <v>289.45</v>
      </c>
      <c r="G30" s="7">
        <f t="shared" si="6"/>
        <v>1.8543499520989373</v>
      </c>
      <c r="H30" s="4">
        <f t="shared" si="9"/>
        <v>13.866797322724597</v>
      </c>
      <c r="I30" s="4">
        <f t="shared" si="7"/>
        <v>13.65879536288373</v>
      </c>
      <c r="J30" s="7">
        <f t="shared" si="10"/>
        <v>1.8265347028174534</v>
      </c>
      <c r="K30" s="7">
        <f t="shared" si="11"/>
        <v>2.7815249281483823E-2</v>
      </c>
      <c r="L30" s="7">
        <f t="shared" si="12"/>
        <v>6.7225698533175189</v>
      </c>
      <c r="M30" s="7">
        <f t="shared" si="13"/>
        <v>2.3931949322643207</v>
      </c>
    </row>
    <row r="31" spans="1:13" x14ac:dyDescent="0.25">
      <c r="A31" s="1">
        <v>42635</v>
      </c>
      <c r="B31" s="2">
        <v>0.27083333333333331</v>
      </c>
      <c r="C31" s="12">
        <f t="shared" si="8"/>
        <v>6.5</v>
      </c>
      <c r="D31" s="13">
        <v>15.8</v>
      </c>
      <c r="E31" s="13">
        <v>98.4</v>
      </c>
      <c r="F31" s="3">
        <f t="shared" si="5"/>
        <v>288.95</v>
      </c>
      <c r="G31" s="7">
        <f t="shared" si="6"/>
        <v>1.79609060114802</v>
      </c>
      <c r="H31" s="4">
        <f t="shared" si="9"/>
        <v>13.454376168288226</v>
      </c>
      <c r="I31" s="4">
        <f t="shared" si="7"/>
        <v>13.239106149595615</v>
      </c>
      <c r="J31" s="7">
        <f t="shared" si="10"/>
        <v>1.7673531515296517</v>
      </c>
      <c r="K31" s="7">
        <f t="shared" si="11"/>
        <v>2.8737449618368327E-2</v>
      </c>
      <c r="L31" s="7">
        <f t="shared" si="12"/>
        <v>6.5148869819069457</v>
      </c>
      <c r="M31" s="7">
        <f t="shared" si="13"/>
        <v>2.3907569664949695</v>
      </c>
    </row>
    <row r="32" spans="1:13" x14ac:dyDescent="0.25">
      <c r="A32" s="1">
        <v>42635</v>
      </c>
      <c r="B32" s="2">
        <v>0.29166666666666669</v>
      </c>
      <c r="C32" s="12">
        <f t="shared" si="8"/>
        <v>7</v>
      </c>
      <c r="D32" s="13">
        <v>15.2</v>
      </c>
      <c r="E32" s="13">
        <v>98.6</v>
      </c>
      <c r="F32" s="3">
        <f t="shared" si="5"/>
        <v>288.34999999999997</v>
      </c>
      <c r="G32" s="7">
        <f t="shared" si="6"/>
        <v>1.7283060714672631</v>
      </c>
      <c r="H32" s="4">
        <f t="shared" si="9"/>
        <v>12.973546844505371</v>
      </c>
      <c r="I32" s="4">
        <f t="shared" si="7"/>
        <v>12.791917188682296</v>
      </c>
      <c r="J32" s="7">
        <f t="shared" si="10"/>
        <v>1.7041097864667214</v>
      </c>
      <c r="K32" s="7">
        <f t="shared" si="11"/>
        <v>2.4196285000541717E-2</v>
      </c>
      <c r="L32" s="7">
        <f t="shared" si="12"/>
        <v>6.2855302055652249</v>
      </c>
      <c r="M32" s="7">
        <f t="shared" si="13"/>
        <v>2.3955680420874566</v>
      </c>
    </row>
    <row r="33" spans="1:13" x14ac:dyDescent="0.25">
      <c r="A33" s="1">
        <v>42635</v>
      </c>
      <c r="B33" s="2">
        <v>0.3125</v>
      </c>
      <c r="C33" s="12">
        <f t="shared" si="8"/>
        <v>7.5</v>
      </c>
      <c r="D33" s="13">
        <v>16.5</v>
      </c>
      <c r="E33" s="13">
        <v>99.3</v>
      </c>
      <c r="F33" s="3">
        <f t="shared" si="5"/>
        <v>289.64999999999998</v>
      </c>
      <c r="G33" s="7">
        <f t="shared" si="6"/>
        <v>1.8781142319549651</v>
      </c>
      <c r="H33" s="4">
        <f t="shared" si="9"/>
        <v>14.034808631965621</v>
      </c>
      <c r="I33" s="4">
        <f t="shared" si="7"/>
        <v>13.936564971541861</v>
      </c>
      <c r="J33" s="7">
        <f t="shared" si="10"/>
        <v>1.8649674323312799</v>
      </c>
      <c r="K33" s="7">
        <f t="shared" si="11"/>
        <v>1.3146799623685146E-2</v>
      </c>
      <c r="L33" s="7">
        <f t="shared" si="12"/>
        <v>6.8540490688610749</v>
      </c>
      <c r="M33" s="7">
        <f t="shared" si="13"/>
        <v>2.4125445935540069</v>
      </c>
    </row>
    <row r="34" spans="1:13" x14ac:dyDescent="0.25">
      <c r="A34" s="1">
        <v>42635</v>
      </c>
      <c r="B34" s="2">
        <v>0.33333333333333331</v>
      </c>
      <c r="C34" s="12">
        <f t="shared" si="8"/>
        <v>8</v>
      </c>
      <c r="D34" s="13">
        <v>19</v>
      </c>
      <c r="E34" s="13">
        <v>99.2</v>
      </c>
      <c r="F34" s="3">
        <f t="shared" si="5"/>
        <v>292.14999999999998</v>
      </c>
      <c r="G34" s="7">
        <f t="shared" si="6"/>
        <v>2.1985324146013561</v>
      </c>
      <c r="H34" s="4">
        <f t="shared" si="9"/>
        <v>16.288646825715578</v>
      </c>
      <c r="I34" s="4">
        <f t="shared" si="7"/>
        <v>16.158337651109854</v>
      </c>
      <c r="J34" s="7">
        <f t="shared" si="10"/>
        <v>2.1809441552845454</v>
      </c>
      <c r="K34" s="7">
        <f t="shared" si="11"/>
        <v>1.7588259316810628E-2</v>
      </c>
      <c r="L34" s="7">
        <f t="shared" si="12"/>
        <v>7.8468533405106218</v>
      </c>
      <c r="M34" s="7">
        <f t="shared" si="13"/>
        <v>2.4102283047494919</v>
      </c>
    </row>
    <row r="35" spans="1:13" x14ac:dyDescent="0.25">
      <c r="A35" s="1">
        <v>42635</v>
      </c>
      <c r="B35" s="2">
        <v>0.35416666666666669</v>
      </c>
      <c r="C35" s="12">
        <f t="shared" si="8"/>
        <v>8.5</v>
      </c>
      <c r="D35" s="13">
        <v>19.7</v>
      </c>
      <c r="E35" s="13">
        <v>98.5</v>
      </c>
      <c r="F35" s="3">
        <f t="shared" si="5"/>
        <v>292.84999999999997</v>
      </c>
      <c r="G35" s="7">
        <f t="shared" si="6"/>
        <v>2.2964276543765911</v>
      </c>
      <c r="H35" s="4">
        <f t="shared" si="9"/>
        <v>16.973271738162065</v>
      </c>
      <c r="I35" s="4">
        <f t="shared" si="7"/>
        <v>16.718672662089634</v>
      </c>
      <c r="J35" s="7">
        <f t="shared" si="10"/>
        <v>2.2619812395609427</v>
      </c>
      <c r="K35" s="7">
        <f t="shared" si="11"/>
        <v>3.4446414815648474E-2</v>
      </c>
      <c r="L35" s="7">
        <f t="shared" si="12"/>
        <v>8.0794357253677127</v>
      </c>
      <c r="M35" s="7">
        <f t="shared" si="13"/>
        <v>2.3933305779634697</v>
      </c>
    </row>
    <row r="36" spans="1:13" x14ac:dyDescent="0.25">
      <c r="A36" s="1">
        <v>42635</v>
      </c>
      <c r="B36" s="2">
        <v>0.375</v>
      </c>
      <c r="C36" s="12">
        <f t="shared" si="8"/>
        <v>9</v>
      </c>
      <c r="D36" s="13">
        <v>21.5</v>
      </c>
      <c r="E36" s="13">
        <v>94.2</v>
      </c>
      <c r="F36" s="3">
        <f t="shared" si="5"/>
        <v>294.64999999999998</v>
      </c>
      <c r="G36" s="7">
        <f t="shared" si="6"/>
        <v>2.5659047425300665</v>
      </c>
      <c r="H36" s="4">
        <f t="shared" si="9"/>
        <v>18.849164666936023</v>
      </c>
      <c r="I36" s="4">
        <f t="shared" si="7"/>
        <v>17.755913116253733</v>
      </c>
      <c r="J36" s="7">
        <f t="shared" si="10"/>
        <v>2.4170822674633232</v>
      </c>
      <c r="K36" s="7">
        <f t="shared" si="11"/>
        <v>0.14882247506674329</v>
      </c>
      <c r="L36" s="7">
        <f t="shared" si="12"/>
        <v>8.5033619058934811</v>
      </c>
      <c r="M36" s="7">
        <f t="shared" si="13"/>
        <v>2.2893969502047424</v>
      </c>
    </row>
    <row r="37" spans="1:13" x14ac:dyDescent="0.25">
      <c r="A37" s="1">
        <v>42635</v>
      </c>
      <c r="B37" s="2">
        <v>0.39583333333333331</v>
      </c>
      <c r="C37" s="12">
        <f t="shared" si="8"/>
        <v>9.5</v>
      </c>
      <c r="D37" s="13">
        <v>23</v>
      </c>
      <c r="E37" s="13">
        <v>81.599999999999994</v>
      </c>
      <c r="F37" s="3">
        <f t="shared" si="5"/>
        <v>296.14999999999998</v>
      </c>
      <c r="G37" s="7">
        <f t="shared" si="6"/>
        <v>2.8112209736892471</v>
      </c>
      <c r="H37" s="4">
        <f t="shared" si="9"/>
        <v>20.546661767497074</v>
      </c>
      <c r="I37" s="4">
        <f t="shared" si="7"/>
        <v>16.766076002277611</v>
      </c>
      <c r="J37" s="7">
        <f t="shared" si="10"/>
        <v>2.2939563145304254</v>
      </c>
      <c r="K37" s="7">
        <f t="shared" si="11"/>
        <v>0.51726465915882169</v>
      </c>
      <c r="L37" s="7">
        <f t="shared" si="12"/>
        <v>8.1690392730273</v>
      </c>
      <c r="M37" s="7">
        <f t="shared" si="13"/>
        <v>1.9844295082502819</v>
      </c>
    </row>
    <row r="38" spans="1:13" x14ac:dyDescent="0.25">
      <c r="A38" s="1">
        <v>42635</v>
      </c>
      <c r="B38" s="2">
        <v>0.41666666666666669</v>
      </c>
      <c r="C38" s="12">
        <f t="shared" si="8"/>
        <v>10</v>
      </c>
      <c r="D38" s="13">
        <v>24.8</v>
      </c>
      <c r="E38" s="13">
        <v>69</v>
      </c>
      <c r="F38" s="3">
        <f t="shared" si="5"/>
        <v>297.95</v>
      </c>
      <c r="G38" s="7">
        <f t="shared" si="6"/>
        <v>3.1324884238380264</v>
      </c>
      <c r="H38" s="4">
        <f t="shared" si="9"/>
        <v>22.756428842676229</v>
      </c>
      <c r="I38" s="4">
        <f t="shared" si="7"/>
        <v>15.701935901446598</v>
      </c>
      <c r="J38" s="7">
        <f t="shared" si="10"/>
        <v>2.1614170124482381</v>
      </c>
      <c r="K38" s="7">
        <f t="shared" si="11"/>
        <v>0.97107141138978825</v>
      </c>
      <c r="L38" s="7">
        <f t="shared" si="12"/>
        <v>7.7895847826733329</v>
      </c>
      <c r="M38" s="7">
        <f t="shared" si="13"/>
        <v>1.6790699230279329</v>
      </c>
    </row>
    <row r="39" spans="1:13" x14ac:dyDescent="0.25">
      <c r="A39" s="1">
        <v>42635</v>
      </c>
      <c r="B39" s="2">
        <v>0.4375</v>
      </c>
      <c r="C39" s="12">
        <f t="shared" si="8"/>
        <v>10.5</v>
      </c>
      <c r="D39" s="13">
        <v>25.3</v>
      </c>
      <c r="E39" s="13">
        <v>65.2</v>
      </c>
      <c r="F39" s="3">
        <f t="shared" si="5"/>
        <v>298.45</v>
      </c>
      <c r="G39" s="7">
        <f t="shared" si="6"/>
        <v>3.2272361164679326</v>
      </c>
      <c r="H39" s="4">
        <f t="shared" si="9"/>
        <v>23.405460075236721</v>
      </c>
      <c r="I39" s="4">
        <f t="shared" si="7"/>
        <v>15.260359969054344</v>
      </c>
      <c r="J39" s="7">
        <f t="shared" si="10"/>
        <v>2.1041579479370922</v>
      </c>
      <c r="K39" s="7">
        <f t="shared" si="11"/>
        <v>1.1230781685308404</v>
      </c>
      <c r="L39" s="7">
        <f t="shared" si="12"/>
        <v>7.6187843023403916</v>
      </c>
      <c r="M39" s="7">
        <f t="shared" si="13"/>
        <v>1.5868985506542266</v>
      </c>
    </row>
    <row r="40" spans="1:13" x14ac:dyDescent="0.25">
      <c r="A40" s="1">
        <v>42635</v>
      </c>
      <c r="B40" s="2">
        <v>0.45833333333333331</v>
      </c>
      <c r="C40" s="12">
        <f t="shared" si="8"/>
        <v>11</v>
      </c>
      <c r="D40" s="13">
        <v>26.7</v>
      </c>
      <c r="E40" s="13">
        <v>61.3</v>
      </c>
      <c r="F40" s="3">
        <f t="shared" si="5"/>
        <v>299.84999999999997</v>
      </c>
      <c r="G40" s="7">
        <f t="shared" si="6"/>
        <v>3.5059771123834231</v>
      </c>
      <c r="H40" s="4">
        <f t="shared" si="9"/>
        <v>25.308304313653391</v>
      </c>
      <c r="I40" s="4">
        <f t="shared" si="7"/>
        <v>15.513990544269527</v>
      </c>
      <c r="J40" s="7">
        <f t="shared" si="10"/>
        <v>2.1491639698910383</v>
      </c>
      <c r="K40" s="7">
        <f t="shared" si="11"/>
        <v>1.3568131424923848</v>
      </c>
      <c r="L40" s="7">
        <f t="shared" si="12"/>
        <v>7.7533984752706795</v>
      </c>
      <c r="M40" s="7">
        <f t="shared" si="13"/>
        <v>1.4922774964240053</v>
      </c>
    </row>
    <row r="41" spans="1:13" x14ac:dyDescent="0.25">
      <c r="A41" s="1">
        <v>42635</v>
      </c>
      <c r="B41" s="2">
        <v>0.47916666666666669</v>
      </c>
      <c r="C41" s="12">
        <f t="shared" si="8"/>
        <v>11.5</v>
      </c>
      <c r="D41" s="13">
        <v>28.3</v>
      </c>
      <c r="E41" s="13">
        <v>54.7</v>
      </c>
      <c r="F41" s="3">
        <f t="shared" si="5"/>
        <v>301.45</v>
      </c>
      <c r="G41" s="7">
        <f t="shared" si="6"/>
        <v>3.8500739207125716</v>
      </c>
      <c r="H41" s="4">
        <f t="shared" si="9"/>
        <v>27.644695089984065</v>
      </c>
      <c r="I41" s="4">
        <f t="shared" si="7"/>
        <v>15.121648214221285</v>
      </c>
      <c r="J41" s="7">
        <f t="shared" si="10"/>
        <v>2.1059904346297769</v>
      </c>
      <c r="K41" s="7">
        <f t="shared" si="11"/>
        <v>1.7440834860827947</v>
      </c>
      <c r="L41" s="7">
        <f t="shared" si="12"/>
        <v>7.6243184002316839</v>
      </c>
      <c r="M41" s="7">
        <f t="shared" si="13"/>
        <v>1.3320480980727056</v>
      </c>
    </row>
    <row r="42" spans="1:13" x14ac:dyDescent="0.25">
      <c r="A42" s="1">
        <v>42635</v>
      </c>
      <c r="B42" s="2">
        <v>0.5</v>
      </c>
      <c r="C42" s="12">
        <f t="shared" si="8"/>
        <v>12</v>
      </c>
      <c r="D42" s="13">
        <v>29</v>
      </c>
      <c r="E42" s="13">
        <v>50</v>
      </c>
      <c r="F42" s="3">
        <f t="shared" si="5"/>
        <v>302.14999999999998</v>
      </c>
      <c r="G42" s="7">
        <f t="shared" si="6"/>
        <v>4.0096481406491193</v>
      </c>
      <c r="H42" s="4">
        <f t="shared" si="9"/>
        <v>28.723786461449937</v>
      </c>
      <c r="I42" s="4">
        <f t="shared" si="7"/>
        <v>14.361893230724968</v>
      </c>
      <c r="J42" s="7">
        <f t="shared" si="10"/>
        <v>2.0048240703245597</v>
      </c>
      <c r="K42" s="7">
        <f t="shared" si="11"/>
        <v>2.0048240703245597</v>
      </c>
      <c r="L42" s="7">
        <f t="shared" si="12"/>
        <v>7.3117431761852156</v>
      </c>
      <c r="M42" s="7">
        <f t="shared" si="13"/>
        <v>1.2178739808027512</v>
      </c>
    </row>
    <row r="43" spans="1:13" x14ac:dyDescent="0.25">
      <c r="A43" s="1">
        <v>42635</v>
      </c>
      <c r="B43" s="2">
        <v>0.52083333333333337</v>
      </c>
      <c r="C43" s="12">
        <f t="shared" si="8"/>
        <v>12.5</v>
      </c>
      <c r="D43" s="13">
        <v>29.2</v>
      </c>
      <c r="E43" s="13">
        <v>49.6</v>
      </c>
      <c r="F43" s="3">
        <f t="shared" si="5"/>
        <v>302.34999999999997</v>
      </c>
      <c r="G43" s="7">
        <f t="shared" si="6"/>
        <v>4.0562869992298278</v>
      </c>
      <c r="H43" s="4">
        <f t="shared" si="9"/>
        <v>29.038670380932537</v>
      </c>
      <c r="I43" s="4">
        <f t="shared" si="7"/>
        <v>14.403180508942539</v>
      </c>
      <c r="J43" s="7">
        <f t="shared" si="10"/>
        <v>2.0119183516179944</v>
      </c>
      <c r="K43" s="7">
        <f t="shared" si="11"/>
        <v>2.0443686476118335</v>
      </c>
      <c r="L43" s="7">
        <f t="shared" si="12"/>
        <v>7.3341447550449885</v>
      </c>
      <c r="M43" s="7">
        <f t="shared" si="13"/>
        <v>1.2081558772310912</v>
      </c>
    </row>
    <row r="44" spans="1:13" x14ac:dyDescent="0.25">
      <c r="A44" s="1">
        <v>42635</v>
      </c>
      <c r="B44" s="2">
        <v>0.54166666666666663</v>
      </c>
      <c r="C44" s="12">
        <f t="shared" si="8"/>
        <v>13</v>
      </c>
      <c r="D44" s="13">
        <v>29.3</v>
      </c>
      <c r="E44" s="13">
        <v>48.9</v>
      </c>
      <c r="F44" s="3">
        <f t="shared" si="5"/>
        <v>302.45</v>
      </c>
      <c r="G44" s="7">
        <f t="shared" si="6"/>
        <v>4.0797832831421026</v>
      </c>
      <c r="H44" s="4">
        <f t="shared" si="9"/>
        <v>29.197221845134166</v>
      </c>
      <c r="I44" s="4">
        <f t="shared" si="7"/>
        <v>14.277441482270605</v>
      </c>
      <c r="J44" s="7">
        <f t="shared" si="10"/>
        <v>1.9950140254564881</v>
      </c>
      <c r="K44" s="7">
        <f t="shared" si="11"/>
        <v>2.0847692576856147</v>
      </c>
      <c r="L44" s="7">
        <f t="shared" si="12"/>
        <v>7.2806418996817088</v>
      </c>
      <c r="M44" s="7">
        <f t="shared" si="13"/>
        <v>1.1911458669132737</v>
      </c>
    </row>
    <row r="45" spans="1:13" x14ac:dyDescent="0.25">
      <c r="A45" s="1">
        <v>42635</v>
      </c>
      <c r="B45" s="2">
        <v>0.5625</v>
      </c>
      <c r="C45" s="12">
        <f t="shared" si="8"/>
        <v>13.5</v>
      </c>
      <c r="D45" s="13">
        <v>29.5</v>
      </c>
      <c r="E45" s="13">
        <v>48.2</v>
      </c>
      <c r="F45" s="3">
        <f t="shared" si="5"/>
        <v>302.64999999999998</v>
      </c>
      <c r="G45" s="7">
        <f t="shared" si="6"/>
        <v>4.127132069306211</v>
      </c>
      <c r="H45" s="4">
        <f t="shared" si="9"/>
        <v>29.516558061125366</v>
      </c>
      <c r="I45" s="4">
        <f t="shared" si="7"/>
        <v>14.226980985462427</v>
      </c>
      <c r="J45" s="7">
        <f t="shared" si="10"/>
        <v>1.9892776574055939</v>
      </c>
      <c r="K45" s="7">
        <f t="shared" si="11"/>
        <v>2.1378544119006171</v>
      </c>
      <c r="L45" s="7">
        <f t="shared" si="12"/>
        <v>7.2623883509234801</v>
      </c>
      <c r="M45" s="7">
        <f t="shared" si="13"/>
        <v>1.1741355600963663</v>
      </c>
    </row>
    <row r="46" spans="1:13" x14ac:dyDescent="0.25">
      <c r="A46" s="1">
        <v>42635</v>
      </c>
      <c r="B46" s="2">
        <v>0.58333333333333337</v>
      </c>
      <c r="C46" s="12">
        <f t="shared" si="8"/>
        <v>14</v>
      </c>
      <c r="D46" s="13">
        <v>29.3</v>
      </c>
      <c r="E46" s="13">
        <v>49.1</v>
      </c>
      <c r="F46" s="3">
        <f t="shared" si="5"/>
        <v>302.45</v>
      </c>
      <c r="G46" s="7">
        <f t="shared" si="6"/>
        <v>4.0797832831421026</v>
      </c>
      <c r="H46" s="4">
        <f t="shared" si="9"/>
        <v>29.197221845134166</v>
      </c>
      <c r="I46" s="4">
        <f t="shared" si="7"/>
        <v>14.335835925960875</v>
      </c>
      <c r="J46" s="7">
        <f t="shared" si="10"/>
        <v>2.0031735920227725</v>
      </c>
      <c r="K46" s="7">
        <f t="shared" si="11"/>
        <v>2.0766096911193301</v>
      </c>
      <c r="L46" s="7">
        <f t="shared" si="12"/>
        <v>7.3065206924486104</v>
      </c>
      <c r="M46" s="7">
        <f t="shared" si="13"/>
        <v>1.1960062546825834</v>
      </c>
    </row>
    <row r="47" spans="1:13" x14ac:dyDescent="0.25">
      <c r="A47" s="1">
        <v>42635</v>
      </c>
      <c r="B47" s="2">
        <v>0.60416666666666663</v>
      </c>
      <c r="C47" s="12">
        <f t="shared" si="8"/>
        <v>14.5</v>
      </c>
      <c r="D47" s="13">
        <v>30.2</v>
      </c>
      <c r="E47" s="13">
        <v>46.1</v>
      </c>
      <c r="F47" s="3">
        <f t="shared" si="5"/>
        <v>303.34999999999997</v>
      </c>
      <c r="G47" s="7">
        <f t="shared" si="6"/>
        <v>4.2966463381997073</v>
      </c>
      <c r="H47" s="4">
        <f t="shared" si="9"/>
        <v>30.657986811055107</v>
      </c>
      <c r="I47" s="4">
        <f t="shared" si="7"/>
        <v>14.133331919896404</v>
      </c>
      <c r="J47" s="7">
        <f t="shared" si="10"/>
        <v>1.9807539619100651</v>
      </c>
      <c r="K47" s="7">
        <f t="shared" si="11"/>
        <v>2.315892376289642</v>
      </c>
      <c r="L47" s="7">
        <f t="shared" si="12"/>
        <v>7.2351729329059804</v>
      </c>
      <c r="M47" s="7">
        <f t="shared" si="13"/>
        <v>1.1230980351633022</v>
      </c>
    </row>
    <row r="48" spans="1:13" x14ac:dyDescent="0.25">
      <c r="A48" s="1">
        <v>42635</v>
      </c>
      <c r="B48" s="2">
        <v>0.625</v>
      </c>
      <c r="C48" s="12">
        <f t="shared" si="8"/>
        <v>15</v>
      </c>
      <c r="D48" s="13">
        <v>29.6</v>
      </c>
      <c r="E48" s="13">
        <v>47.7</v>
      </c>
      <c r="F48" s="3">
        <f t="shared" si="5"/>
        <v>302.75</v>
      </c>
      <c r="G48" s="7">
        <f t="shared" si="6"/>
        <v>4.1509855802654556</v>
      </c>
      <c r="H48" s="4">
        <f t="shared" si="9"/>
        <v>29.677348549304217</v>
      </c>
      <c r="I48" s="4">
        <f t="shared" si="7"/>
        <v>14.156095258018112</v>
      </c>
      <c r="J48" s="7">
        <f t="shared" si="10"/>
        <v>1.9800201217866222</v>
      </c>
      <c r="K48" s="7">
        <f t="shared" si="11"/>
        <v>2.1709654584788334</v>
      </c>
      <c r="L48" s="7">
        <f t="shared" si="12"/>
        <v>7.232824656223535</v>
      </c>
      <c r="M48" s="7">
        <f t="shared" si="13"/>
        <v>1.1619842106234031</v>
      </c>
    </row>
    <row r="49" spans="1:13" x14ac:dyDescent="0.25">
      <c r="A49" s="1">
        <v>42635</v>
      </c>
      <c r="B49" s="2">
        <v>0.64583333333333337</v>
      </c>
      <c r="C49" s="12">
        <f t="shared" si="8"/>
        <v>15.5</v>
      </c>
      <c r="D49" s="13">
        <v>28.3</v>
      </c>
      <c r="E49" s="13">
        <v>51.2</v>
      </c>
      <c r="F49" s="3">
        <f t="shared" si="5"/>
        <v>301.45</v>
      </c>
      <c r="G49" s="7">
        <f t="shared" si="6"/>
        <v>3.8500739207125716</v>
      </c>
      <c r="H49" s="4">
        <f t="shared" si="9"/>
        <v>27.644695089984065</v>
      </c>
      <c r="I49" s="4">
        <f t="shared" si="7"/>
        <v>14.154083886071842</v>
      </c>
      <c r="J49" s="7">
        <f t="shared" si="10"/>
        <v>1.9712378474048369</v>
      </c>
      <c r="K49" s="7">
        <f t="shared" si="11"/>
        <v>1.8788360733077347</v>
      </c>
      <c r="L49" s="7">
        <f t="shared" si="12"/>
        <v>7.204657304837176</v>
      </c>
      <c r="M49" s="7">
        <f t="shared" si="13"/>
        <v>1.2470246748369749</v>
      </c>
    </row>
    <row r="50" spans="1:13" x14ac:dyDescent="0.25">
      <c r="A50" s="1">
        <v>42635</v>
      </c>
      <c r="B50" s="2">
        <v>0.66666666666666663</v>
      </c>
      <c r="C50" s="12">
        <f t="shared" si="8"/>
        <v>16</v>
      </c>
      <c r="D50" s="13">
        <v>28.3</v>
      </c>
      <c r="E50" s="13">
        <v>51.6</v>
      </c>
      <c r="F50" s="3">
        <f t="shared" si="5"/>
        <v>301.45</v>
      </c>
      <c r="G50" s="7">
        <f t="shared" si="6"/>
        <v>3.8500739207125716</v>
      </c>
      <c r="H50" s="4">
        <f t="shared" si="9"/>
        <v>27.644695089984065</v>
      </c>
      <c r="I50" s="4">
        <f t="shared" si="7"/>
        <v>14.264662666431777</v>
      </c>
      <c r="J50" s="7">
        <f t="shared" si="10"/>
        <v>1.9866381430876869</v>
      </c>
      <c r="K50" s="7">
        <f t="shared" si="11"/>
        <v>1.8634357776248847</v>
      </c>
      <c r="L50" s="7">
        <f t="shared" si="12"/>
        <v>7.2539724488135686</v>
      </c>
      <c r="M50" s="7">
        <f t="shared" si="13"/>
        <v>1.2567430744332591</v>
      </c>
    </row>
    <row r="51" spans="1:13" x14ac:dyDescent="0.25">
      <c r="A51" s="1">
        <v>42635</v>
      </c>
      <c r="B51" s="2">
        <v>0.6875</v>
      </c>
      <c r="C51" s="12">
        <f t="shared" si="8"/>
        <v>16.5</v>
      </c>
      <c r="D51" s="13">
        <v>27.6</v>
      </c>
      <c r="E51" s="13">
        <v>53.3</v>
      </c>
      <c r="F51" s="3">
        <f t="shared" si="5"/>
        <v>300.75</v>
      </c>
      <c r="G51" s="7">
        <f t="shared" si="6"/>
        <v>3.6960678344691744</v>
      </c>
      <c r="H51" s="4">
        <f t="shared" si="9"/>
        <v>26.600654456709414</v>
      </c>
      <c r="I51" s="4">
        <f t="shared" si="7"/>
        <v>14.178148825426117</v>
      </c>
      <c r="J51" s="7">
        <f t="shared" si="10"/>
        <v>1.97000415577207</v>
      </c>
      <c r="K51" s="7">
        <f t="shared" si="11"/>
        <v>1.7260636786971044</v>
      </c>
      <c r="L51" s="7">
        <f t="shared" si="12"/>
        <v>7.2006909630374905</v>
      </c>
      <c r="M51" s="7">
        <f t="shared" si="13"/>
        <v>1.2980344544513736</v>
      </c>
    </row>
    <row r="52" spans="1:13" x14ac:dyDescent="0.25">
      <c r="A52" s="1">
        <v>42635</v>
      </c>
      <c r="B52" s="2">
        <v>0.70833333333333337</v>
      </c>
      <c r="C52" s="12">
        <f t="shared" si="8"/>
        <v>17</v>
      </c>
      <c r="D52" s="13">
        <v>27</v>
      </c>
      <c r="E52" s="13">
        <v>55.7</v>
      </c>
      <c r="F52" s="3">
        <f t="shared" si="5"/>
        <v>300.14999999999998</v>
      </c>
      <c r="G52" s="7">
        <f t="shared" si="6"/>
        <v>3.5683694288940786</v>
      </c>
      <c r="H52" s="4">
        <f t="shared" si="9"/>
        <v>25.732944702930489</v>
      </c>
      <c r="I52" s="4">
        <f t="shared" si="7"/>
        <v>14.333250199532284</v>
      </c>
      <c r="J52" s="7">
        <f t="shared" si="10"/>
        <v>1.9875817718940019</v>
      </c>
      <c r="K52" s="7">
        <f t="shared" si="11"/>
        <v>1.5807876570000767</v>
      </c>
      <c r="L52" s="7">
        <f t="shared" si="12"/>
        <v>7.256982358543965</v>
      </c>
      <c r="M52" s="7">
        <f t="shared" si="13"/>
        <v>1.3563196853009383</v>
      </c>
    </row>
    <row r="53" spans="1:13" x14ac:dyDescent="0.25">
      <c r="A53" s="1">
        <v>42635</v>
      </c>
      <c r="B53" s="2">
        <v>0.72916666666666663</v>
      </c>
      <c r="C53" s="12">
        <f t="shared" si="8"/>
        <v>17.5</v>
      </c>
      <c r="D53" s="13">
        <v>26.2</v>
      </c>
      <c r="E53" s="13">
        <v>60.2</v>
      </c>
      <c r="F53" s="3">
        <f t="shared" si="5"/>
        <v>299.34999999999997</v>
      </c>
      <c r="G53" s="7">
        <f t="shared" si="6"/>
        <v>3.4041050678445544</v>
      </c>
      <c r="H53" s="4">
        <f t="shared" si="9"/>
        <v>24.613972899757226</v>
      </c>
      <c r="I53" s="4">
        <f t="shared" si="7"/>
        <v>14.817611685653851</v>
      </c>
      <c r="J53" s="7">
        <f t="shared" si="10"/>
        <v>2.0492712508424216</v>
      </c>
      <c r="K53" s="7">
        <f t="shared" si="11"/>
        <v>1.3548338170021328</v>
      </c>
      <c r="L53" s="7">
        <f t="shared" si="12"/>
        <v>7.4508724739542274</v>
      </c>
      <c r="M53" s="7">
        <f t="shared" si="13"/>
        <v>1.4655694834901691</v>
      </c>
    </row>
    <row r="54" spans="1:13" x14ac:dyDescent="0.25">
      <c r="A54" s="1">
        <v>42635</v>
      </c>
      <c r="B54" s="2">
        <v>0.75</v>
      </c>
      <c r="C54" s="12">
        <f t="shared" si="8"/>
        <v>18</v>
      </c>
      <c r="D54" s="13">
        <v>25.4</v>
      </c>
      <c r="E54" s="13">
        <v>68.5</v>
      </c>
      <c r="F54" s="3">
        <f t="shared" si="5"/>
        <v>298.54999999999995</v>
      </c>
      <c r="G54" s="7">
        <f t="shared" si="6"/>
        <v>3.246483234107544</v>
      </c>
      <c r="H54" s="4">
        <f t="shared" si="9"/>
        <v>23.537162911558426</v>
      </c>
      <c r="I54" s="4">
        <f t="shared" si="7"/>
        <v>16.12295659441752</v>
      </c>
      <c r="J54" s="7">
        <f t="shared" si="10"/>
        <v>2.2238410153636679</v>
      </c>
      <c r="K54" s="7">
        <f t="shared" si="11"/>
        <v>1.0226422187438762</v>
      </c>
      <c r="L54" s="7">
        <f t="shared" si="12"/>
        <v>7.9709717943533214</v>
      </c>
      <c r="M54" s="7">
        <f t="shared" si="13"/>
        <v>1.6669540072280273</v>
      </c>
    </row>
    <row r="55" spans="1:13" x14ac:dyDescent="0.25">
      <c r="A55" s="1">
        <v>42635</v>
      </c>
      <c r="B55" s="2">
        <v>0.77083333333333337</v>
      </c>
      <c r="C55" s="12">
        <f t="shared" si="8"/>
        <v>18.5</v>
      </c>
      <c r="D55" s="13">
        <v>23.8</v>
      </c>
      <c r="E55" s="13">
        <v>73.400000000000006</v>
      </c>
      <c r="F55" s="3">
        <f t="shared" si="5"/>
        <v>296.95</v>
      </c>
      <c r="G55" s="7">
        <f t="shared" si="6"/>
        <v>2.9502601265012078</v>
      </c>
      <c r="H55" s="4">
        <f t="shared" si="9"/>
        <v>21.504780029150677</v>
      </c>
      <c r="I55" s="4">
        <f t="shared" si="7"/>
        <v>15.784508541396599</v>
      </c>
      <c r="J55" s="7">
        <f t="shared" si="10"/>
        <v>2.1654909328518865</v>
      </c>
      <c r="K55" s="7">
        <f t="shared" si="11"/>
        <v>0.78476919364932129</v>
      </c>
      <c r="L55" s="7">
        <f t="shared" si="12"/>
        <v>7.8015730203859626</v>
      </c>
      <c r="M55" s="7">
        <f t="shared" si="13"/>
        <v>1.7857408741259717</v>
      </c>
    </row>
    <row r="56" spans="1:13" x14ac:dyDescent="0.25">
      <c r="A56" s="1">
        <v>42635</v>
      </c>
      <c r="B56" s="2">
        <v>0.79166666666666663</v>
      </c>
      <c r="C56" s="12">
        <f t="shared" si="8"/>
        <v>19</v>
      </c>
      <c r="D56" s="13">
        <v>22</v>
      </c>
      <c r="E56" s="13">
        <v>79.5</v>
      </c>
      <c r="F56" s="3">
        <f t="shared" si="5"/>
        <v>295.14999999999998</v>
      </c>
      <c r="G56" s="7">
        <f t="shared" si="6"/>
        <v>2.6455071883707459</v>
      </c>
      <c r="H56" s="4">
        <f t="shared" si="9"/>
        <v>19.401002999947536</v>
      </c>
      <c r="I56" s="4">
        <f t="shared" si="7"/>
        <v>15.423797384958291</v>
      </c>
      <c r="J56" s="7">
        <f t="shared" si="10"/>
        <v>2.1031782147547431</v>
      </c>
      <c r="K56" s="7">
        <f t="shared" si="11"/>
        <v>0.54232897361600285</v>
      </c>
      <c r="L56" s="7">
        <f t="shared" si="12"/>
        <v>7.615823639645928</v>
      </c>
      <c r="M56" s="7">
        <f t="shared" si="13"/>
        <v>1.9335312458428839</v>
      </c>
    </row>
    <row r="57" spans="1:13" x14ac:dyDescent="0.25">
      <c r="A57" s="1">
        <v>42635</v>
      </c>
      <c r="B57" s="2">
        <v>0.8125</v>
      </c>
      <c r="C57" s="12">
        <f t="shared" si="8"/>
        <v>19.5</v>
      </c>
      <c r="D57" s="13">
        <v>20.6</v>
      </c>
      <c r="E57" s="13">
        <v>83.5</v>
      </c>
      <c r="F57" s="3">
        <f t="shared" si="5"/>
        <v>293.75</v>
      </c>
      <c r="G57" s="7">
        <f t="shared" si="6"/>
        <v>2.4278930398323486</v>
      </c>
      <c r="H57" s="4">
        <f t="shared" si="9"/>
        <v>17.889973582627601</v>
      </c>
      <c r="I57" s="4">
        <f t="shared" si="7"/>
        <v>14.938127941494047</v>
      </c>
      <c r="J57" s="7">
        <f t="shared" si="10"/>
        <v>2.027290688260011</v>
      </c>
      <c r="K57" s="7">
        <f t="shared" si="11"/>
        <v>0.40060235157233759</v>
      </c>
      <c r="L57" s="7">
        <f t="shared" si="12"/>
        <v>7.3824300503113109</v>
      </c>
      <c r="M57" s="7">
        <f t="shared" si="13"/>
        <v>2.0303813915765341</v>
      </c>
    </row>
    <row r="58" spans="1:13" x14ac:dyDescent="0.25">
      <c r="A58" s="1">
        <v>42635</v>
      </c>
      <c r="B58" s="2">
        <v>0.83333333333333337</v>
      </c>
      <c r="C58" s="12">
        <f t="shared" si="8"/>
        <v>20</v>
      </c>
      <c r="D58" s="13">
        <v>19.8</v>
      </c>
      <c r="E58" s="13">
        <v>87.6</v>
      </c>
      <c r="F58" s="3">
        <f t="shared" si="5"/>
        <v>292.95</v>
      </c>
      <c r="G58" s="7">
        <f t="shared" si="6"/>
        <v>2.3107199739406754</v>
      </c>
      <c r="H58" s="4">
        <f t="shared" si="9"/>
        <v>17.073078631687924</v>
      </c>
      <c r="I58" s="4">
        <f t="shared" si="7"/>
        <v>14.956016881358622</v>
      </c>
      <c r="J58" s="7">
        <f t="shared" si="10"/>
        <v>2.0241906971720316</v>
      </c>
      <c r="K58" s="7">
        <f t="shared" si="11"/>
        <v>0.28652927676864381</v>
      </c>
      <c r="L58" s="7">
        <f t="shared" si="12"/>
        <v>7.3727208290572284</v>
      </c>
      <c r="M58" s="7">
        <f t="shared" si="13"/>
        <v>2.1296251242474638</v>
      </c>
    </row>
    <row r="59" spans="1:13" x14ac:dyDescent="0.25">
      <c r="A59" s="1">
        <v>42635</v>
      </c>
      <c r="B59" s="2">
        <v>0.85416666666666663</v>
      </c>
      <c r="C59" s="12">
        <f t="shared" si="8"/>
        <v>20.5</v>
      </c>
      <c r="D59" s="13">
        <v>19.399999999999999</v>
      </c>
      <c r="E59" s="13">
        <v>90.5</v>
      </c>
      <c r="F59" s="3">
        <f t="shared" si="5"/>
        <v>292.54999999999995</v>
      </c>
      <c r="G59" s="7">
        <f t="shared" si="6"/>
        <v>2.2540144643010294</v>
      </c>
      <c r="H59" s="4">
        <f t="shared" si="9"/>
        <v>16.676872968035433</v>
      </c>
      <c r="I59" s="4">
        <f t="shared" si="7"/>
        <v>15.092570036072066</v>
      </c>
      <c r="J59" s="7">
        <f t="shared" si="10"/>
        <v>2.0398830901924319</v>
      </c>
      <c r="K59" s="7">
        <f t="shared" si="11"/>
        <v>0.21413137410859751</v>
      </c>
      <c r="L59" s="7">
        <f t="shared" si="12"/>
        <v>7.421725469538015</v>
      </c>
      <c r="M59" s="7">
        <f t="shared" si="13"/>
        <v>2.1998005021035896</v>
      </c>
    </row>
    <row r="60" spans="1:13" x14ac:dyDescent="0.25">
      <c r="A60" s="1">
        <v>42635</v>
      </c>
      <c r="B60" s="2">
        <v>0.875</v>
      </c>
      <c r="C60" s="12">
        <f t="shared" si="8"/>
        <v>21</v>
      </c>
      <c r="D60" s="13">
        <v>19.2</v>
      </c>
      <c r="E60" s="13">
        <v>91.8</v>
      </c>
      <c r="F60" s="3">
        <f t="shared" si="5"/>
        <v>292.34999999999997</v>
      </c>
      <c r="G60" s="7">
        <f t="shared" si="6"/>
        <v>2.2261219206847218</v>
      </c>
      <c r="H60" s="4">
        <f t="shared" si="9"/>
        <v>16.481770876578747</v>
      </c>
      <c r="I60" s="4">
        <f t="shared" si="7"/>
        <v>15.130265664699289</v>
      </c>
      <c r="J60" s="7">
        <f t="shared" si="10"/>
        <v>2.0435799231885747</v>
      </c>
      <c r="K60" s="7">
        <f t="shared" si="11"/>
        <v>0.18254199749614708</v>
      </c>
      <c r="L60" s="7">
        <f t="shared" si="12"/>
        <v>7.433218012882028</v>
      </c>
      <c r="M60" s="7">
        <f t="shared" si="13"/>
        <v>2.2312506766065026</v>
      </c>
    </row>
    <row r="61" spans="1:13" x14ac:dyDescent="0.25">
      <c r="A61" s="1">
        <v>42635</v>
      </c>
      <c r="B61" s="2">
        <v>0.89583333333333337</v>
      </c>
      <c r="C61" s="12">
        <f t="shared" si="8"/>
        <v>21.5</v>
      </c>
      <c r="D61" s="13">
        <v>19</v>
      </c>
      <c r="E61" s="13">
        <v>92.8</v>
      </c>
      <c r="F61" s="3">
        <f t="shared" si="5"/>
        <v>292.14999999999998</v>
      </c>
      <c r="G61" s="7">
        <f t="shared" si="6"/>
        <v>2.1985324146013561</v>
      </c>
      <c r="H61" s="4">
        <f t="shared" si="9"/>
        <v>16.288646825715578</v>
      </c>
      <c r="I61" s="4">
        <f t="shared" si="7"/>
        <v>15.115864254264057</v>
      </c>
      <c r="J61" s="7">
        <f t="shared" si="10"/>
        <v>2.0402380807500586</v>
      </c>
      <c r="K61" s="7">
        <f t="shared" si="11"/>
        <v>0.15829433385129743</v>
      </c>
      <c r="L61" s="7">
        <f t="shared" si="12"/>
        <v>7.422829904466453</v>
      </c>
      <c r="M61" s="7">
        <f t="shared" si="13"/>
        <v>2.2554384930224312</v>
      </c>
    </row>
    <row r="62" spans="1:13" x14ac:dyDescent="0.25">
      <c r="A62" s="1">
        <v>42635</v>
      </c>
      <c r="B62" s="2">
        <v>0.91666666666666663</v>
      </c>
      <c r="C62" s="12">
        <f t="shared" si="8"/>
        <v>22</v>
      </c>
      <c r="D62" s="13">
        <v>19.100000000000001</v>
      </c>
      <c r="E62" s="13">
        <v>93.9</v>
      </c>
      <c r="F62" s="3">
        <f t="shared" si="5"/>
        <v>292.25</v>
      </c>
      <c r="G62" s="7">
        <f t="shared" si="6"/>
        <v>2.2122894635159711</v>
      </c>
      <c r="H62" s="4">
        <f t="shared" si="9"/>
        <v>16.384962642551415</v>
      </c>
      <c r="I62" s="4">
        <f t="shared" si="7"/>
        <v>15.385479921355779</v>
      </c>
      <c r="J62" s="7">
        <f t="shared" si="10"/>
        <v>2.0773398062414965</v>
      </c>
      <c r="K62" s="7">
        <f t="shared" si="11"/>
        <v>0.13494965727447461</v>
      </c>
      <c r="L62" s="7">
        <f t="shared" si="12"/>
        <v>7.5372666310598664</v>
      </c>
      <c r="M62" s="7">
        <f t="shared" si="13"/>
        <v>2.2820535186607938</v>
      </c>
    </row>
    <row r="63" spans="1:13" x14ac:dyDescent="0.25">
      <c r="A63" s="1">
        <v>42635</v>
      </c>
      <c r="B63" s="2">
        <v>0.9375</v>
      </c>
      <c r="C63" s="12">
        <f t="shared" si="8"/>
        <v>22.5</v>
      </c>
      <c r="D63" s="13">
        <v>19.100000000000001</v>
      </c>
      <c r="E63" s="13">
        <v>94.6</v>
      </c>
      <c r="F63" s="3">
        <f t="shared" si="5"/>
        <v>292.25</v>
      </c>
      <c r="G63" s="7">
        <f t="shared" si="6"/>
        <v>2.2122894635159711</v>
      </c>
      <c r="H63" s="4">
        <f t="shared" si="9"/>
        <v>16.384962642551415</v>
      </c>
      <c r="I63" s="4">
        <f t="shared" si="7"/>
        <v>15.500174659853638</v>
      </c>
      <c r="J63" s="7">
        <f t="shared" si="10"/>
        <v>2.0928258324861084</v>
      </c>
      <c r="K63" s="7">
        <f t="shared" si="11"/>
        <v>0.11946363102986268</v>
      </c>
      <c r="L63" s="7">
        <f t="shared" si="12"/>
        <v>7.5844595466481532</v>
      </c>
      <c r="M63" s="7">
        <f t="shared" si="13"/>
        <v>2.2989866179859249</v>
      </c>
    </row>
    <row r="64" spans="1:13" x14ac:dyDescent="0.25">
      <c r="A64" s="1">
        <v>42635</v>
      </c>
      <c r="B64" s="2">
        <v>0.95833333333333337</v>
      </c>
      <c r="C64" s="12">
        <f t="shared" si="8"/>
        <v>23</v>
      </c>
      <c r="D64" s="13">
        <v>19</v>
      </c>
      <c r="E64" s="13">
        <v>94.9</v>
      </c>
      <c r="F64" s="3">
        <f t="shared" si="5"/>
        <v>292.14999999999998</v>
      </c>
      <c r="G64" s="7">
        <f t="shared" si="6"/>
        <v>2.1985324146013561</v>
      </c>
      <c r="H64" s="4">
        <f t="shared" si="9"/>
        <v>16.288646825715578</v>
      </c>
      <c r="I64" s="4">
        <f t="shared" si="7"/>
        <v>15.457925837604085</v>
      </c>
      <c r="J64" s="7">
        <f t="shared" si="10"/>
        <v>2.0864072614566873</v>
      </c>
      <c r="K64" s="7">
        <f t="shared" si="11"/>
        <v>0.11212515314466875</v>
      </c>
      <c r="L64" s="7">
        <f t="shared" si="12"/>
        <v>7.5649395692889865</v>
      </c>
      <c r="M64" s="7">
        <f t="shared" si="13"/>
        <v>2.3062396262377121</v>
      </c>
    </row>
    <row r="65" spans="1:13" x14ac:dyDescent="0.25">
      <c r="A65" s="1">
        <v>42635</v>
      </c>
      <c r="B65" s="2">
        <v>0.97916666666666663</v>
      </c>
      <c r="C65" s="12">
        <f t="shared" si="8"/>
        <v>23.5</v>
      </c>
      <c r="D65" s="13">
        <v>19</v>
      </c>
      <c r="E65" s="13">
        <v>95.2</v>
      </c>
      <c r="F65" s="3">
        <f t="shared" si="5"/>
        <v>292.14999999999998</v>
      </c>
      <c r="G65" s="7">
        <f t="shared" si="6"/>
        <v>2.1985324146013561</v>
      </c>
      <c r="H65" s="4">
        <f t="shared" si="9"/>
        <v>16.288646825715578</v>
      </c>
      <c r="I65" s="4">
        <f t="shared" si="7"/>
        <v>15.506791778081231</v>
      </c>
      <c r="J65" s="7">
        <f t="shared" si="10"/>
        <v>2.0930028587004914</v>
      </c>
      <c r="K65" s="7">
        <f t="shared" si="11"/>
        <v>0.10552955590086466</v>
      </c>
      <c r="L65" s="7">
        <f t="shared" si="12"/>
        <v>7.5849971090871211</v>
      </c>
      <c r="M65" s="7">
        <f t="shared" si="13"/>
        <v>2.3134960755661802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Ta&amp;h_09222016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Jiquan Chen</dc:creator>
  <cp:lastModifiedBy>Jiquan Chen</cp:lastModifiedBy>
  <dcterms:created xsi:type="dcterms:W3CDTF">2018-12-04T05:44:49Z</dcterms:created>
  <dcterms:modified xsi:type="dcterms:W3CDTF">2020-04-12T20:36:07Z</dcterms:modified>
</cp:coreProperties>
</file>